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2" activeTab="0"/>
  </bookViews>
  <sheets>
    <sheet name="TP" sheetId="1" r:id="rId1"/>
    <sheet name="TP_E1" sheetId="2" r:id="rId2"/>
    <sheet name="TP_E2" sheetId="3" r:id="rId3"/>
    <sheet name="TU" sheetId="4" r:id="rId4"/>
    <sheet name="TU_E1" sheetId="5" r:id="rId5"/>
    <sheet name="TU_E2" sheetId="6" r:id="rId6"/>
    <sheet name="TZ" sheetId="7" r:id="rId7"/>
    <sheet name="TZ_E1" sheetId="8" r:id="rId8"/>
    <sheet name="TZ_E2" sheetId="9" r:id="rId9"/>
    <sheet name="dane_TP" sheetId="10" r:id="rId10"/>
    <sheet name="dane_TU" sheetId="11" r:id="rId11"/>
    <sheet name="dane_TZ" sheetId="12" r:id="rId12"/>
    <sheet name="stałe" sheetId="13" r:id="rId13"/>
    <sheet name="mini_wiata" sheetId="14" r:id="rId14"/>
    <sheet name="mini_plac" sheetId="15" r:id="rId15"/>
  </sheets>
  <definedNames>
    <definedName name="_TPE1">'stałe'!$F$2</definedName>
    <definedName name="_TPE2">'stałe'!$F$3</definedName>
    <definedName name="_TPE3">'stałe'!$F$4</definedName>
    <definedName name="_TPE4">'stałe'!$F$5</definedName>
    <definedName name="_TPE5">'stałe'!$F$6</definedName>
    <definedName name="_TSE1">'stałe'!$B$2</definedName>
    <definedName name="_TSE2">'stałe'!$B$3</definedName>
    <definedName name="_TSE3">'stałe'!$B$4</definedName>
    <definedName name="_TSE4">'stałe'!$B$5</definedName>
    <definedName name="_TSE5">'stałe'!$B$6</definedName>
    <definedName name="_TUE1">'stałe'!$D$2</definedName>
    <definedName name="_TUE2">'stałe'!$D$3</definedName>
    <definedName name="_TUE3">'stałe'!$D$4</definedName>
    <definedName name="_TUE4">'stałe'!$D$5</definedName>
    <definedName name="_TUE5">'stałe'!$D$6</definedName>
    <definedName name="_xlnm.Print_Area">'TZ_E1'!$A$1:$P$8</definedName>
    <definedName name="_xlnm.Print_Area_1">'TZ_E2'!$A$1:$P$8</definedName>
    <definedName name="_xlnm.Print_Area" localSheetId="7">'TZ_E1'!$A$1:$P$8</definedName>
    <definedName name="_xlnm.Print_Area" localSheetId="8">'TZ_E2'!$A$1:$P$8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formuła:
stała etapu</t>
        </r>
      </text>
    </comment>
    <comment ref="C4" authorId="0">
      <text>
        <r>
          <rPr>
            <sz val="10"/>
            <rFont val="Arial"/>
            <family val="2"/>
          </rPr>
          <t>formuła:
punkty zwyciezcy</t>
        </r>
      </text>
    </comment>
  </commentList>
</comments>
</file>

<file path=xl/sharedStrings.xml><?xml version="1.0" encoding="utf-8"?>
<sst xmlns="http://schemas.openxmlformats.org/spreadsheetml/2006/main" count="461" uniqueCount="233">
  <si>
    <t>Wyniki TP</t>
  </si>
  <si>
    <t>Miejsce</t>
  </si>
  <si>
    <t>nr zespołu</t>
  </si>
  <si>
    <t>Imię i nazwisko</t>
  </si>
  <si>
    <t>Klub</t>
  </si>
  <si>
    <t>Etap 1</t>
  </si>
  <si>
    <t>Etap 2</t>
  </si>
  <si>
    <t>Po etapie 4</t>
  </si>
  <si>
    <t>punkty
karne</t>
  </si>
  <si>
    <t>punkty
przelicze-
niowe</t>
  </si>
  <si>
    <t>miejsce</t>
  </si>
  <si>
    <t>kategoria TP</t>
  </si>
  <si>
    <t>S</t>
  </si>
  <si>
    <t>szczegółowe wyniki etapu 1</t>
  </si>
  <si>
    <t>Pz</t>
  </si>
  <si>
    <t>czas</t>
  </si>
  <si>
    <t>TP etap 1</t>
  </si>
  <si>
    <t>BPK (90)</t>
  </si>
  <si>
    <t>BPK (60)</t>
  </si>
  <si>
    <t>PS (25)</t>
  </si>
  <si>
    <t>PS (15)</t>
  </si>
  <si>
    <t>ZM (10)</t>
  </si>
  <si>
    <t>OPIS (10)</t>
  </si>
  <si>
    <t>PM (30)</t>
  </si>
  <si>
    <t>WK(30)</t>
  </si>
  <si>
    <t>ZK(30)</t>
  </si>
  <si>
    <t>Zadanie</t>
  </si>
  <si>
    <t>Czas</t>
  </si>
  <si>
    <t>Czy NKL?</t>
  </si>
  <si>
    <t>Suma</t>
  </si>
  <si>
    <t>PP</t>
  </si>
  <si>
    <t>To co jest ważne i co może zjebać cały arkusz to dwie rzeczy:</t>
  </si>
  <si>
    <t>9,10,11,12</t>
  </si>
  <si>
    <t>1,1,1,2,4,8</t>
  </si>
  <si>
    <r>
      <t xml:space="preserve">1. </t>
    </r>
    <r>
      <rPr>
        <b/>
        <sz val="10"/>
        <rFont val="Arial"/>
        <family val="2"/>
      </rPr>
      <t>Nie wolno sortować</t>
    </r>
    <r>
      <rPr>
        <sz val="10"/>
        <rFont val="Arial"/>
        <family val="2"/>
      </rPr>
      <t xml:space="preserve"> w żaden sposób arkuszy z wynikami cząstkowymi etapów. Tabela wynikowa wyleci wtedy w kosmos</t>
    </r>
  </si>
  <si>
    <t>5,9,10,11,12</t>
  </si>
  <si>
    <t>1,1,2,4,8,8</t>
  </si>
  <si>
    <t>2. W tabelach cząstkowych w komórkach BPK, PS, ZM i OPIS wypisujemy rzeczy po przecinku, nie ma potrzeby wpisywać ile BPK ktoś tam miał. Arkusz zlicza ilość tych właśnie przecinków :)</t>
  </si>
  <si>
    <t>9,11,12</t>
  </si>
  <si>
    <t>4,5,7,8</t>
  </si>
  <si>
    <t>1,2,3,4,5,6,7,8,9,10,11,12</t>
  </si>
  <si>
    <t>1,2,3,4,5,6,7,8</t>
  </si>
  <si>
    <t>3,4,9,10</t>
  </si>
  <si>
    <t>3,4,5,6,7,8,9,10,12</t>
  </si>
  <si>
    <t>7,10,12</t>
  </si>
  <si>
    <t>9,10,12</t>
  </si>
  <si>
    <t>8,9,11,12</t>
  </si>
  <si>
    <t>4,5,10,11,12</t>
  </si>
  <si>
    <t>6,7,9,10,11,12</t>
  </si>
  <si>
    <t>1,2,3,4,5,8</t>
  </si>
  <si>
    <t>4,5,6,7,8,9,10,11,12</t>
  </si>
  <si>
    <t>1,2,3</t>
  </si>
  <si>
    <t>4,5,7,8,9,10,11,12</t>
  </si>
  <si>
    <t>5,9,12</t>
  </si>
  <si>
    <t>7,9,12</t>
  </si>
  <si>
    <t>1,2,3,4,5,10,11,12</t>
  </si>
  <si>
    <t>7,8,10,12</t>
  </si>
  <si>
    <t>3,6,7,8,9</t>
  </si>
  <si>
    <t>4,7,9,10</t>
  </si>
  <si>
    <t>4,7,10</t>
  </si>
  <si>
    <t>szczegółowe wyniki etapu 2</t>
  </si>
  <si>
    <t>2,7,8,9,10,11,12,13</t>
  </si>
  <si>
    <t>1,3,4,5,6</t>
  </si>
  <si>
    <t>2,3,4,5,6,7,8,9,10,11,12,13</t>
  </si>
  <si>
    <t>2,7,8,9,10,11</t>
  </si>
  <si>
    <t>2,9,13</t>
  </si>
  <si>
    <t>5,12,13</t>
  </si>
  <si>
    <t>3,4,5,6,7,8,9,11,12,13</t>
  </si>
  <si>
    <t>1,2,2</t>
  </si>
  <si>
    <t>1,2,9</t>
  </si>
  <si>
    <t>7,8,9,10,11,12,13</t>
  </si>
  <si>
    <t>2,3,4,5,6,7,8,9,10,11</t>
  </si>
  <si>
    <t>1,8,12</t>
  </si>
  <si>
    <t>3,8,12</t>
  </si>
  <si>
    <t>1,2,3,4,5,6,7,8,9,10,11,12,13</t>
  </si>
  <si>
    <t>1,2,3,4,5,6,7,8,9,10,11</t>
  </si>
  <si>
    <t>1,1,1</t>
  </si>
  <si>
    <t>10,12,13</t>
  </si>
  <si>
    <t>1,2,3,4,5,6,7,8,9,11,12,13</t>
  </si>
  <si>
    <t>Wyniki TU</t>
  </si>
  <si>
    <t>na czerwono TJ</t>
  </si>
  <si>
    <t>kategoria TU</t>
  </si>
  <si>
    <t>4,12,13,11,8,9</t>
  </si>
  <si>
    <t>2,7,3,10</t>
  </si>
  <si>
    <t>1,2,3,4,5,6,7,8,9,10,11,12,13,14,16</t>
  </si>
  <si>
    <t>2,3,5,6,7,8,10,14</t>
  </si>
  <si>
    <t>Wyniki TZ</t>
  </si>
  <si>
    <t>tmwim</t>
  </si>
  <si>
    <t>kategoria TZ</t>
  </si>
  <si>
    <t>1,2,6</t>
  </si>
  <si>
    <t>1,2,14</t>
  </si>
  <si>
    <t>Nr</t>
  </si>
  <si>
    <t>Nazwisko</t>
  </si>
  <si>
    <t>Zespół</t>
  </si>
  <si>
    <t>start</t>
  </si>
  <si>
    <t>meta</t>
  </si>
  <si>
    <t>Jakub Piechocński
Aleksandra Strzelczyk
Emilia Czerwińska</t>
  </si>
  <si>
    <t>PSP Wola Chodkowska</t>
  </si>
  <si>
    <t>Patryk Połeć
Szymon Mycek
Jakub Gumiński</t>
  </si>
  <si>
    <t>Jacek Mikutel
Filip Kusio
Tomasz Mikutel</t>
  </si>
  <si>
    <t>SP nr 3 Kozienice</t>
  </si>
  <si>
    <t>Maciejewski Mikołaj
Wasiński Wiktor
Kreis Kamil</t>
  </si>
  <si>
    <t>PSP Janików</t>
  </si>
  <si>
    <t>Wasińska Anna
Wasińska Zuzanna
Mickiewicz Weronika
Spytek Kinga</t>
  </si>
  <si>
    <t>Tęczarski Bartosz
Kultys Jakub
Mąkosa Piotr</t>
  </si>
  <si>
    <t>Łukasiewicz Wiktoria
Różańska Karolina</t>
  </si>
  <si>
    <t>Górniak Martyna
Tokarczyk Zuzanna
Tokarczyk Klara</t>
  </si>
  <si>
    <t>Olaf Śmietanka
Dawid Rafa</t>
  </si>
  <si>
    <t>PTTK Kozienice
PSP Słowiki</t>
  </si>
  <si>
    <t>Gorzkowska Sylwia
Grudzień Klaudia
Szewc Patrycja</t>
  </si>
  <si>
    <t>PSP Wólka Tyrzyńska</t>
  </si>
  <si>
    <t>Prawda Magdalena
Gajda Aleksandra
Krześniak Zuzanna</t>
  </si>
  <si>
    <t>TKPZ 1 Brzeźnica</t>
  </si>
  <si>
    <t>Pająk Mikołaj
Jakubowski Mikołaj</t>
  </si>
  <si>
    <t>TKPZ 2 Brzeźnica</t>
  </si>
  <si>
    <t>Trzciński Krzysztof
Pyc Kalina
Gregorczyk Paulina</t>
  </si>
  <si>
    <t>TKPZ 3 Brzeźnica</t>
  </si>
  <si>
    <t>TKPZ 4 Brzeźnica</t>
  </si>
  <si>
    <t>Mirka Weronika 
Milcuszek Weronika
Jakubowska Natalia</t>
  </si>
  <si>
    <t>TKPZ 5 Brzeźnica</t>
  </si>
  <si>
    <t>Paulina Lutek
Marika Machniewicz
Michalina Pastuszko</t>
  </si>
  <si>
    <t>Gimnazjum nr 1 Kozienice</t>
  </si>
  <si>
    <t>Jakub Kęska
Bartosz Siembor
Grzegorz Maciejewski</t>
  </si>
  <si>
    <t>Julia Kultys
Daria Mazur
Jakub Krawczyk</t>
  </si>
  <si>
    <t>Adam Fudala
Jakub Gleich
Dawid Orzechowski</t>
  </si>
  <si>
    <t>PG nr 13 Radom</t>
  </si>
  <si>
    <t>Gabrysia Nagawska
Kinga Wydra
Oskar Kwietniewski
Julia Markiewicz
Kiełbus Małgosia</t>
  </si>
  <si>
    <t>Wiktoria Chechlińska
Kamila Krycia 
Kinga Pobereszko
Sandra Kowalska
Marta Bąk</t>
  </si>
  <si>
    <t>Alek Dzieślewski
Daniel Defliński
Bartosz Urbański</t>
  </si>
  <si>
    <t xml:space="preserve">Mindewicz Paulina
Miłosz Pacak 
</t>
  </si>
  <si>
    <t>I LO im. St. Czarnieckiego w Kozienicach</t>
  </si>
  <si>
    <t>Wiktor Marczak
Andrzej Przychodzeń</t>
  </si>
  <si>
    <t>Warszawa</t>
  </si>
  <si>
    <t>Czerski Piotr
Przemysław Luśtyk</t>
  </si>
  <si>
    <t>Renata Łaska
Tomasz Łaski</t>
  </si>
  <si>
    <t>Wytrzeszczone Niepoślipki/Zielonka</t>
  </si>
  <si>
    <t>Agata Malczewska
Paweł Rozwadowski</t>
  </si>
  <si>
    <t>Skróty Radom</t>
  </si>
  <si>
    <t>Zuzanna Malanowska
Anna Malanowska</t>
  </si>
  <si>
    <t>Malano Team
Konstancin Jeziorna</t>
  </si>
  <si>
    <t>Mateusz Kurek
Wojciech Maciejewski</t>
  </si>
  <si>
    <t>SKKT Protektory przy ZS nr 1 Kozienice</t>
  </si>
  <si>
    <t>Justyna Kowalska</t>
  </si>
  <si>
    <t>Przemysław Stańczuk
Maciej Dąbrowski</t>
  </si>
  <si>
    <t xml:space="preserve">Agnieszka Czuchryta
Marek Kulesza
</t>
  </si>
  <si>
    <t>Mariusz Siwiec</t>
  </si>
  <si>
    <t>Piotr Gębalski
Joanna Gębalska</t>
  </si>
  <si>
    <t>Konstancin Jeziorna</t>
  </si>
  <si>
    <t>Paweł Starzyński
Adam Krochmal</t>
  </si>
  <si>
    <t>Kamil Starzyński
Michał Starzyński</t>
  </si>
  <si>
    <t>Sławomir Otap</t>
  </si>
  <si>
    <t>Barbara Szmyt
Dariusz Walczyna</t>
  </si>
  <si>
    <t xml:space="preserve"> Stowarzysze Warszawa</t>
  </si>
  <si>
    <t xml:space="preserve">
Robert Chruślak</t>
  </si>
  <si>
    <t>Katarzyna Woźniak
Michał Woźniak</t>
  </si>
  <si>
    <t>Miśki</t>
  </si>
  <si>
    <t>Sławomir Frynas</t>
  </si>
  <si>
    <t>Lublin</t>
  </si>
  <si>
    <t>TZ</t>
  </si>
  <si>
    <t>TU</t>
  </si>
  <si>
    <t>TP</t>
  </si>
  <si>
    <t>E1</t>
  </si>
  <si>
    <t>E2</t>
  </si>
  <si>
    <t>E3</t>
  </si>
  <si>
    <t>E4</t>
  </si>
  <si>
    <t>Po etapie 2</t>
  </si>
  <si>
    <t>na czerwono uczniowie szkół podstawowych</t>
  </si>
  <si>
    <t>Babula Karol
Uzdowska Wiktoria</t>
  </si>
  <si>
    <t>uczestnik</t>
  </si>
  <si>
    <t>błąd</t>
  </si>
  <si>
    <t>wynik</t>
  </si>
  <si>
    <t>Jakub Gumiński</t>
  </si>
  <si>
    <t>wszystkie stowarzysze</t>
  </si>
  <si>
    <t>Patryk Połeć</t>
  </si>
  <si>
    <t>Jakub Piechociński</t>
  </si>
  <si>
    <t>anonim</t>
  </si>
  <si>
    <t>PSP Słowiki</t>
  </si>
  <si>
    <t>Mazur, Kultys, Krawczyk</t>
  </si>
  <si>
    <t>Bartosz Siembor, Jakub Kęska, Grzegorz Maciejewski</t>
  </si>
  <si>
    <t>Dorota Wójcik</t>
  </si>
  <si>
    <t>Jacek i Tomek Mikutel, Filip Kusio</t>
  </si>
  <si>
    <t>TKPZ 3</t>
  </si>
  <si>
    <t>Mikołaj Pająk</t>
  </si>
  <si>
    <t>Zuzanna Malanowska</t>
  </si>
  <si>
    <t>Renata i Tomasz Łascy</t>
  </si>
  <si>
    <t>Anna Malanowska</t>
  </si>
  <si>
    <t>5PS; 3 zmiany, 4 BPK</t>
  </si>
  <si>
    <t>Mariai i Wiktor Marczak</t>
  </si>
  <si>
    <t>dziewięć PS</t>
  </si>
  <si>
    <t>Robert Chruślak</t>
  </si>
  <si>
    <t>ok.</t>
  </si>
  <si>
    <t>Joanna i Piotr Gębalscy</t>
  </si>
  <si>
    <t>Barbara Szmyt, Dariusz Walczyna</t>
  </si>
  <si>
    <t>Wiktoria Uzdowska, Karol Babuła</t>
  </si>
  <si>
    <t>osiem PS, 6 BPK</t>
  </si>
  <si>
    <t>TKPZ 5</t>
  </si>
  <si>
    <t>Paweł Rozwadowski</t>
  </si>
  <si>
    <t>Mateusz Kurek, Wojtek Maciejewski</t>
  </si>
  <si>
    <t>1,8,9PS, 6BPK</t>
  </si>
  <si>
    <t>Mikołaj Jakubowski</t>
  </si>
  <si>
    <t>1zmiana, 6,10PS</t>
  </si>
  <si>
    <t>4,5BPK, 6,10PS</t>
  </si>
  <si>
    <t>6,10 PS</t>
  </si>
  <si>
    <t>Maria i Wiktor Marczak</t>
  </si>
  <si>
    <t>6PS</t>
  </si>
  <si>
    <t>Wiktoria Uzdowska, Karol Babula</t>
  </si>
  <si>
    <t>osiem PS</t>
  </si>
  <si>
    <t>TKZP 5</t>
  </si>
  <si>
    <t>3zmiany,,2,4,6PS, 8,9,10BPK</t>
  </si>
  <si>
    <t>Renata Łaska</t>
  </si>
  <si>
    <t>7bpk, 6,10ps</t>
  </si>
  <si>
    <t>3zmian, 5,6PS</t>
  </si>
  <si>
    <t>Daria Mazur, Julia Kultys, Jakub Krawczyk</t>
  </si>
  <si>
    <t>3,5,6PS</t>
  </si>
  <si>
    <t>10PS</t>
  </si>
  <si>
    <t>2,6,10PS, 5BPK</t>
  </si>
  <si>
    <t>1,4,5,6,10PS</t>
  </si>
  <si>
    <t>Patryk Połać</t>
  </si>
  <si>
    <t>6,10PS</t>
  </si>
  <si>
    <t>Filip Kisio, Jacek i Tomek Mikutel</t>
  </si>
  <si>
    <t>2,6,10PS, 1 minutka</t>
  </si>
  <si>
    <t>Beta Pluta</t>
  </si>
  <si>
    <t>TKPZ 1</t>
  </si>
  <si>
    <t>4,5BPK</t>
  </si>
  <si>
    <t>Barbara Szmyt Dariusz Walczyna</t>
  </si>
  <si>
    <t>Bartosz Urbański</t>
  </si>
  <si>
    <t>6PS, zmiana 2</t>
  </si>
  <si>
    <t>Daniel Defliński</t>
  </si>
  <si>
    <t>Paulina Sobczak, Natalia Nowak, Sławomir Frynas</t>
  </si>
  <si>
    <t>6ps</t>
  </si>
  <si>
    <t>Wojtek Maciejewski, Mateusz Kurek</t>
  </si>
  <si>
    <t>4,5bpk, 6PS</t>
  </si>
  <si>
    <t>TMWIM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</si>
</sst>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6"/>
      <name val="Trebuchet MS"/>
      <family val="2"/>
    </font>
    <font>
      <b/>
      <sz val="18"/>
      <name val="Trebuchet MS"/>
      <family val="2"/>
    </font>
    <font>
      <sz val="20"/>
      <name val="Trebuchet MS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59"/>
      <name val="Times New Roman"/>
      <family val="1"/>
    </font>
    <font>
      <sz val="10"/>
      <color indexed="59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8"/>
      <name val="Arial Unicode MS"/>
      <family val="2"/>
    </font>
    <font>
      <sz val="8"/>
      <color indexed="5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49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4">
      <alignment/>
      <protection/>
    </xf>
    <xf numFmtId="49" fontId="2" fillId="33" borderId="10" xfId="44" applyNumberFormat="1" applyFont="1" applyFill="1" applyBorder="1" applyAlignment="1">
      <alignment horizontal="center" vertical="center" textRotation="90" wrapText="1"/>
      <protection/>
    </xf>
    <xf numFmtId="2" fontId="2" fillId="33" borderId="10" xfId="44" applyNumberFormat="1" applyFont="1" applyFill="1" applyBorder="1" applyAlignment="1">
      <alignment horizontal="center" vertical="center" textRotation="90" wrapText="1"/>
      <protection/>
    </xf>
    <xf numFmtId="49" fontId="2" fillId="33" borderId="11" xfId="44" applyNumberFormat="1" applyFont="1" applyFill="1" applyBorder="1" applyAlignment="1">
      <alignment horizontal="center" vertical="center" textRotation="90" wrapText="1"/>
      <protection/>
    </xf>
    <xf numFmtId="1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49" fontId="0" fillId="0" borderId="10" xfId="44" applyNumberFormat="1" applyFont="1" applyBorder="1" applyAlignment="1">
      <alignment horizontal="center" vertical="center" wrapText="1"/>
      <protection/>
    </xf>
    <xf numFmtId="1" fontId="0" fillId="0" borderId="10" xfId="44" applyNumberFormat="1" applyFont="1" applyBorder="1" applyAlignment="1" applyProtection="1">
      <alignment horizontal="center" vertical="center" wrapText="1"/>
      <protection locked="0"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1" fillId="0" borderId="10" xfId="44" applyNumberFormat="1" applyFont="1" applyBorder="1" applyAlignment="1">
      <alignment horizontal="center" vertical="center" wrapText="1"/>
      <protection/>
    </xf>
    <xf numFmtId="1" fontId="1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Border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right"/>
      <protection/>
    </xf>
    <xf numFmtId="0" fontId="4" fillId="0" borderId="0" xfId="44" applyFont="1" applyAlignment="1">
      <alignment horizontal="center"/>
      <protection/>
    </xf>
    <xf numFmtId="0" fontId="5" fillId="0" borderId="0" xfId="44" applyFont="1">
      <alignment/>
      <protection/>
    </xf>
    <xf numFmtId="0" fontId="5" fillId="0" borderId="10" xfId="44" applyFont="1" applyBorder="1">
      <alignment/>
      <protection/>
    </xf>
    <xf numFmtId="0" fontId="5" fillId="0" borderId="1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6" fillId="34" borderId="0" xfId="44" applyFont="1" applyFill="1" applyAlignment="1">
      <alignment/>
      <protection/>
    </xf>
    <xf numFmtId="0" fontId="7" fillId="34" borderId="0" xfId="44" applyFont="1" applyFill="1" applyAlignment="1">
      <alignment/>
      <protection/>
    </xf>
    <xf numFmtId="0" fontId="8" fillId="34" borderId="0" xfId="44" applyFont="1" applyFill="1">
      <alignment/>
      <protection/>
    </xf>
    <xf numFmtId="0" fontId="5" fillId="0" borderId="0" xfId="44" applyFont="1" applyAlignment="1">
      <alignment horizontal="center"/>
      <protection/>
    </xf>
    <xf numFmtId="0" fontId="5" fillId="35" borderId="10" xfId="44" applyFont="1" applyFill="1" applyBorder="1" applyAlignment="1">
      <alignment horizontal="center"/>
      <protection/>
    </xf>
    <xf numFmtId="0" fontId="5" fillId="35" borderId="12" xfId="44" applyFont="1" applyFill="1" applyBorder="1" applyAlignment="1">
      <alignment horizontal="center"/>
      <protection/>
    </xf>
    <xf numFmtId="0" fontId="5" fillId="35" borderId="12" xfId="44" applyFont="1" applyFill="1" applyBorder="1" applyAlignment="1">
      <alignment horizontal="center" wrapText="1"/>
      <protection/>
    </xf>
    <xf numFmtId="0" fontId="5" fillId="35" borderId="13" xfId="44" applyFont="1" applyFill="1" applyBorder="1" applyAlignment="1">
      <alignment horizontal="center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/>
      <protection/>
    </xf>
    <xf numFmtId="0" fontId="5" fillId="36" borderId="14" xfId="44" applyFont="1" applyFill="1" applyBorder="1" applyAlignment="1">
      <alignment horizontal="center" vertical="center"/>
      <protection/>
    </xf>
    <xf numFmtId="1" fontId="5" fillId="37" borderId="15" xfId="44" applyNumberFormat="1" applyFont="1" applyFill="1" applyBorder="1" applyAlignment="1">
      <alignment horizontal="center" vertical="center"/>
      <protection/>
    </xf>
    <xf numFmtId="0" fontId="3" fillId="0" borderId="0" xfId="44" applyFont="1" applyAlignment="1">
      <alignment horizontal="center" vertical="center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/>
      <protection/>
    </xf>
    <xf numFmtId="0" fontId="4" fillId="0" borderId="17" xfId="44" applyFont="1" applyBorder="1" applyAlignment="1">
      <alignment horizontal="center" vertical="center"/>
      <protection/>
    </xf>
    <xf numFmtId="0" fontId="5" fillId="36" borderId="17" xfId="44" applyFont="1" applyFill="1" applyBorder="1" applyAlignment="1">
      <alignment horizontal="center" vertical="center"/>
      <protection/>
    </xf>
    <xf numFmtId="1" fontId="5" fillId="37" borderId="18" xfId="44" applyNumberFormat="1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8" borderId="0" xfId="44" applyFont="1" applyFill="1" applyAlignment="1">
      <alignment horizontal="center" vertical="center"/>
      <protection/>
    </xf>
    <xf numFmtId="0" fontId="3" fillId="38" borderId="0" xfId="44" applyFont="1" applyFill="1">
      <alignment/>
      <protection/>
    </xf>
    <xf numFmtId="0" fontId="3" fillId="0" borderId="0" xfId="44" applyFont="1" applyFill="1">
      <alignment/>
      <protection/>
    </xf>
    <xf numFmtId="0" fontId="0" fillId="0" borderId="19" xfId="44" applyBorder="1">
      <alignment/>
      <protection/>
    </xf>
    <xf numFmtId="0" fontId="0" fillId="0" borderId="0" xfId="44" applyBorder="1">
      <alignment/>
      <protection/>
    </xf>
    <xf numFmtId="0" fontId="0" fillId="0" borderId="20" xfId="44" applyBorder="1">
      <alignment/>
      <protection/>
    </xf>
    <xf numFmtId="0" fontId="0" fillId="34" borderId="19" xfId="44" applyFont="1" applyFill="1" applyBorder="1" applyAlignment="1">
      <alignment/>
      <protection/>
    </xf>
    <xf numFmtId="0" fontId="0" fillId="34" borderId="0" xfId="44" applyFont="1" applyFill="1" applyBorder="1" applyAlignment="1">
      <alignment/>
      <protection/>
    </xf>
    <xf numFmtId="49" fontId="2" fillId="33" borderId="21" xfId="44" applyNumberFormat="1" applyFont="1" applyFill="1" applyBorder="1" applyAlignment="1">
      <alignment horizontal="center" vertical="center" textRotation="90" wrapText="1"/>
      <protection/>
    </xf>
    <xf numFmtId="2" fontId="2" fillId="33" borderId="21" xfId="44" applyNumberFormat="1" applyFont="1" applyFill="1" applyBorder="1" applyAlignment="1">
      <alignment horizontal="center" vertical="center" textRotation="90" wrapText="1"/>
      <protection/>
    </xf>
    <xf numFmtId="49" fontId="2" fillId="33" borderId="22" xfId="44" applyNumberFormat="1" applyFont="1" applyFill="1" applyBorder="1" applyAlignment="1">
      <alignment horizontal="center" vertical="center" textRotation="90" wrapText="1"/>
      <protection/>
    </xf>
    <xf numFmtId="1" fontId="0" fillId="0" borderId="10" xfId="44" applyNumberFormat="1" applyFont="1" applyBorder="1" applyAlignment="1">
      <alignment horizontal="center" wrapText="1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11" xfId="44" applyBorder="1" applyAlignment="1">
      <alignment horizontal="center" vertical="center" wrapText="1"/>
      <protection/>
    </xf>
    <xf numFmtId="1" fontId="0" fillId="0" borderId="23" xfId="44" applyNumberFormat="1" applyFont="1" applyBorder="1" applyAlignment="1" applyProtection="1">
      <alignment horizontal="center" wrapText="1"/>
      <protection locked="0"/>
    </xf>
    <xf numFmtId="2" fontId="0" fillId="0" borderId="10" xfId="44" applyNumberFormat="1" applyFont="1" applyBorder="1" applyAlignment="1">
      <alignment horizontal="center" wrapText="1"/>
      <protection/>
    </xf>
    <xf numFmtId="1" fontId="0" fillId="0" borderId="24" xfId="44" applyNumberFormat="1" applyFont="1" applyBorder="1" applyAlignment="1">
      <alignment horizontal="center" wrapText="1"/>
      <protection/>
    </xf>
    <xf numFmtId="1" fontId="0" fillId="0" borderId="25" xfId="44" applyNumberFormat="1" applyFont="1" applyBorder="1" applyAlignment="1" applyProtection="1">
      <alignment horizontal="center" wrapText="1"/>
      <protection locked="0"/>
    </xf>
    <xf numFmtId="1" fontId="0" fillId="0" borderId="11" xfId="44" applyNumberFormat="1" applyFont="1" applyBorder="1" applyAlignment="1">
      <alignment horizontal="center" wrapText="1"/>
      <protection/>
    </xf>
    <xf numFmtId="2" fontId="1" fillId="0" borderId="23" xfId="44" applyNumberFormat="1" applyFont="1" applyBorder="1" applyAlignment="1">
      <alignment horizontal="center" wrapText="1"/>
      <protection/>
    </xf>
    <xf numFmtId="1" fontId="1" fillId="0" borderId="11" xfId="44" applyNumberFormat="1" applyFont="1" applyBorder="1" applyAlignment="1">
      <alignment horizontal="center" wrapText="1"/>
      <protection/>
    </xf>
    <xf numFmtId="1" fontId="0" fillId="0" borderId="10" xfId="44" applyNumberFormat="1" applyBorder="1">
      <alignment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0" xfId="44" applyFont="1" applyBorder="1">
      <alignment/>
      <protection/>
    </xf>
    <xf numFmtId="0" fontId="4" fillId="0" borderId="14" xfId="44" applyNumberFormat="1" applyFont="1" applyBorder="1" applyAlignment="1">
      <alignment horizontal="center" vertical="center" wrapText="1"/>
      <protection/>
    </xf>
    <xf numFmtId="0" fontId="4" fillId="0" borderId="16" xfId="44" applyNumberFormat="1" applyFont="1" applyBorder="1" applyAlignment="1">
      <alignment horizontal="center" vertical="center" wrapText="1"/>
      <protection/>
    </xf>
    <xf numFmtId="0" fontId="4" fillId="0" borderId="16" xfId="44" applyNumberFormat="1" applyFont="1" applyFill="1" applyBorder="1" applyAlignment="1">
      <alignment horizontal="center" vertical="center" wrapText="1"/>
      <protection/>
    </xf>
    <xf numFmtId="0" fontId="0" fillId="34" borderId="0" xfId="44" applyFont="1" applyFill="1" applyAlignment="1">
      <alignment/>
      <protection/>
    </xf>
    <xf numFmtId="49" fontId="2" fillId="33" borderId="26" xfId="44" applyNumberFormat="1" applyFont="1" applyFill="1" applyBorder="1" applyAlignment="1">
      <alignment horizontal="center" vertical="center" textRotation="90" wrapText="1"/>
      <protection/>
    </xf>
    <xf numFmtId="2" fontId="2" fillId="33" borderId="26" xfId="44" applyNumberFormat="1" applyFont="1" applyFill="1" applyBorder="1" applyAlignment="1">
      <alignment horizontal="center" vertical="center" textRotation="90" wrapText="1"/>
      <protection/>
    </xf>
    <xf numFmtId="49" fontId="2" fillId="33" borderId="27" xfId="44" applyNumberFormat="1" applyFont="1" applyFill="1" applyBorder="1" applyAlignment="1">
      <alignment horizontal="center" vertical="center" textRotation="90" wrapText="1"/>
      <protection/>
    </xf>
    <xf numFmtId="2" fontId="2" fillId="33" borderId="27" xfId="44" applyNumberFormat="1" applyFont="1" applyFill="1" applyBorder="1" applyAlignment="1">
      <alignment horizontal="center" vertical="center" textRotation="90" wrapText="1"/>
      <protection/>
    </xf>
    <xf numFmtId="49" fontId="2" fillId="33" borderId="28" xfId="44" applyNumberFormat="1" applyFont="1" applyFill="1" applyBorder="1" applyAlignment="1">
      <alignment horizontal="center" vertical="center" textRotation="90" wrapText="1"/>
      <protection/>
    </xf>
    <xf numFmtId="2" fontId="2" fillId="33" borderId="0" xfId="44" applyNumberFormat="1" applyFont="1" applyFill="1" applyBorder="1" applyAlignment="1">
      <alignment horizontal="center" vertical="center" textRotation="90" wrapText="1"/>
      <protection/>
    </xf>
    <xf numFmtId="0" fontId="0" fillId="39" borderId="10" xfId="44" applyFill="1" applyBorder="1" applyAlignment="1">
      <alignment horizontal="center" vertical="center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2" fontId="1" fillId="0" borderId="25" xfId="44" applyNumberFormat="1" applyFont="1" applyBorder="1" applyAlignment="1">
      <alignment horizontal="center" wrapText="1"/>
      <protection/>
    </xf>
    <xf numFmtId="49" fontId="3" fillId="0" borderId="0" xfId="44" applyNumberFormat="1" applyFont="1">
      <alignment/>
      <protection/>
    </xf>
    <xf numFmtId="49" fontId="4" fillId="0" borderId="0" xfId="44" applyNumberFormat="1" applyFont="1">
      <alignment/>
      <protection/>
    </xf>
    <xf numFmtId="49" fontId="6" fillId="34" borderId="0" xfId="44" applyNumberFormat="1" applyFont="1" applyFill="1" applyAlignment="1">
      <alignment/>
      <protection/>
    </xf>
    <xf numFmtId="49" fontId="7" fillId="34" borderId="0" xfId="44" applyNumberFormat="1" applyFont="1" applyFill="1" applyAlignment="1">
      <alignment/>
      <protection/>
    </xf>
    <xf numFmtId="0" fontId="5" fillId="35" borderId="29" xfId="44" applyFont="1" applyFill="1" applyBorder="1" applyAlignment="1">
      <alignment horizontal="center" vertical="center"/>
      <protection/>
    </xf>
    <xf numFmtId="0" fontId="5" fillId="35" borderId="30" xfId="44" applyFont="1" applyFill="1" applyBorder="1" applyAlignment="1">
      <alignment horizontal="center" vertical="center"/>
      <protection/>
    </xf>
    <xf numFmtId="49" fontId="5" fillId="35" borderId="12" xfId="44" applyNumberFormat="1" applyFont="1" applyFill="1" applyBorder="1" applyAlignment="1">
      <alignment horizontal="center"/>
      <protection/>
    </xf>
    <xf numFmtId="0" fontId="5" fillId="35" borderId="31" xfId="44" applyFont="1" applyFill="1" applyBorder="1" applyAlignment="1">
      <alignment horizontal="center" vertical="center"/>
      <protection/>
    </xf>
    <xf numFmtId="49" fontId="4" fillId="0" borderId="14" xfId="44" applyNumberFormat="1" applyFont="1" applyBorder="1" applyAlignment="1">
      <alignment horizontal="center" vertical="center"/>
      <protection/>
    </xf>
    <xf numFmtId="0" fontId="5" fillId="35" borderId="32" xfId="44" applyFont="1" applyFill="1" applyBorder="1" applyAlignment="1">
      <alignment horizontal="center" vertical="center"/>
      <protection/>
    </xf>
    <xf numFmtId="0" fontId="4" fillId="0" borderId="17" xfId="44" applyNumberFormat="1" applyFont="1" applyBorder="1" applyAlignment="1">
      <alignment horizontal="center" vertical="center" wrapText="1"/>
      <protection/>
    </xf>
    <xf numFmtId="49" fontId="4" fillId="0" borderId="16" xfId="44" applyNumberFormat="1" applyFont="1" applyBorder="1" applyAlignment="1">
      <alignment horizontal="center" vertical="center"/>
      <protection/>
    </xf>
    <xf numFmtId="0" fontId="4" fillId="0" borderId="10" xfId="44" applyNumberFormat="1" applyFont="1" applyBorder="1" applyAlignment="1">
      <alignment horizontal="center" vertical="center" wrapText="1"/>
      <protection/>
    </xf>
    <xf numFmtId="0" fontId="4" fillId="0" borderId="33" xfId="44" applyNumberFormat="1" applyFont="1" applyBorder="1" applyAlignment="1">
      <alignment horizontal="center" vertical="center" wrapText="1"/>
      <protection/>
    </xf>
    <xf numFmtId="0" fontId="4" fillId="0" borderId="34" xfId="44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2" fillId="0" borderId="10" xfId="45" applyFont="1" applyBorder="1" applyAlignment="1">
      <alignment horizontal="center" vertical="center" wrapText="1"/>
      <protection/>
    </xf>
    <xf numFmtId="0" fontId="14" fillId="0" borderId="0" xfId="44" applyFont="1" applyAlignment="1">
      <alignment wrapText="1"/>
      <protection/>
    </xf>
    <xf numFmtId="0" fontId="13" fillId="0" borderId="11" xfId="45" applyFont="1" applyBorder="1" applyAlignment="1">
      <alignment horizontal="center" vertical="center" wrapText="1"/>
      <protection/>
    </xf>
    <xf numFmtId="0" fontId="15" fillId="0" borderId="0" xfId="44" applyFont="1">
      <alignment/>
      <protection/>
    </xf>
    <xf numFmtId="0" fontId="13" fillId="0" borderId="35" xfId="45" applyFont="1" applyBorder="1" applyAlignment="1">
      <alignment horizontal="center" vertical="center" wrapText="1"/>
      <protection/>
    </xf>
    <xf numFmtId="20" fontId="0" fillId="0" borderId="10" xfId="44" applyNumberFormat="1" applyBorder="1">
      <alignment/>
      <protection/>
    </xf>
    <xf numFmtId="0" fontId="12" fillId="0" borderId="11" xfId="45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left" wrapText="1" indent="1"/>
      <protection/>
    </xf>
    <xf numFmtId="0" fontId="17" fillId="0" borderId="10" xfId="44" applyFont="1" applyBorder="1" applyAlignment="1">
      <alignment wrapText="1"/>
      <protection/>
    </xf>
    <xf numFmtId="0" fontId="14" fillId="0" borderId="10" xfId="44" applyFont="1" applyBorder="1" applyAlignment="1">
      <alignment wrapText="1"/>
      <protection/>
    </xf>
    <xf numFmtId="20" fontId="0" fillId="0" borderId="0" xfId="44" applyNumberFormat="1">
      <alignment/>
      <protection/>
    </xf>
    <xf numFmtId="0" fontId="0" fillId="0" borderId="10" xfId="44" applyBorder="1" applyAlignment="1">
      <alignment wrapText="1"/>
      <protection/>
    </xf>
    <xf numFmtId="0" fontId="15" fillId="0" borderId="10" xfId="44" applyFont="1" applyBorder="1" applyAlignment="1">
      <alignment wrapText="1"/>
      <protection/>
    </xf>
    <xf numFmtId="0" fontId="13" fillId="0" borderId="10" xfId="45" applyFont="1" applyBorder="1" applyAlignment="1">
      <alignment horizontal="center" vertical="center" wrapText="1"/>
      <protection/>
    </xf>
    <xf numFmtId="0" fontId="0" fillId="0" borderId="36" xfId="45" applyFont="1" applyFill="1" applyBorder="1" applyAlignment="1">
      <alignment horizontal="center" wrapText="1"/>
      <protection/>
    </xf>
    <xf numFmtId="0" fontId="13" fillId="0" borderId="37" xfId="45" applyFont="1" applyBorder="1" applyAlignment="1">
      <alignment horizontal="center" vertical="center" wrapText="1"/>
      <protection/>
    </xf>
    <xf numFmtId="0" fontId="13" fillId="0" borderId="38" xfId="45" applyFont="1" applyBorder="1" applyAlignment="1">
      <alignment horizontal="center" vertical="center" wrapText="1"/>
      <protection/>
    </xf>
    <xf numFmtId="0" fontId="13" fillId="0" borderId="39" xfId="45" applyFont="1" applyBorder="1" applyAlignment="1">
      <alignment horizontal="center" vertical="center" wrapText="1"/>
      <protection/>
    </xf>
    <xf numFmtId="0" fontId="16" fillId="0" borderId="0" xfId="44" applyFont="1" applyAlignment="1">
      <alignment horizontal="left" wrapText="1" indent="1"/>
      <protection/>
    </xf>
    <xf numFmtId="0" fontId="11" fillId="0" borderId="11" xfId="45" applyFont="1" applyBorder="1" applyAlignment="1">
      <alignment wrapText="1"/>
      <protection/>
    </xf>
    <xf numFmtId="0" fontId="0" fillId="0" borderId="10" xfId="45" applyFont="1" applyFill="1" applyBorder="1" applyAlignment="1">
      <alignment horizontal="center" wrapText="1"/>
      <protection/>
    </xf>
    <xf numFmtId="0" fontId="12" fillId="0" borderId="13" xfId="45" applyFont="1" applyBorder="1" applyAlignment="1">
      <alignment horizontal="center" vertical="center" wrapText="1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0" fontId="0" fillId="0" borderId="13" xfId="45" applyFont="1" applyFill="1" applyBorder="1" applyAlignment="1">
      <alignment horizontal="center" wrapText="1"/>
      <protection/>
    </xf>
    <xf numFmtId="0" fontId="11" fillId="0" borderId="35" xfId="45" applyFont="1" applyBorder="1" applyAlignment="1">
      <alignment wrapText="1"/>
      <protection/>
    </xf>
    <xf numFmtId="0" fontId="0" fillId="0" borderId="10" xfId="44" applyFill="1" applyBorder="1" applyAlignment="1">
      <alignment wrapText="1"/>
      <protection/>
    </xf>
    <xf numFmtId="0" fontId="11" fillId="0" borderId="11" xfId="44" applyFont="1" applyBorder="1">
      <alignment/>
      <protection/>
    </xf>
    <xf numFmtId="0" fontId="0" fillId="0" borderId="0" xfId="44" applyAlignment="1">
      <alignment horizontal="left" vertical="center"/>
      <protection/>
    </xf>
    <xf numFmtId="0" fontId="11" fillId="0" borderId="0" xfId="44" applyFont="1" applyFill="1" applyAlignment="1">
      <alignment horizontal="left" vertical="center"/>
      <protection/>
    </xf>
    <xf numFmtId="0" fontId="11" fillId="0" borderId="0" xfId="44" applyFont="1" applyAlignment="1">
      <alignment horizontal="left" vertical="center"/>
      <protection/>
    </xf>
    <xf numFmtId="0" fontId="0" fillId="0" borderId="10" xfId="44" applyFont="1" applyBorder="1" applyAlignment="1">
      <alignment horizontal="left" vertical="center"/>
      <protection/>
    </xf>
    <xf numFmtId="0" fontId="11" fillId="0" borderId="10" xfId="44" applyFont="1" applyFill="1" applyBorder="1" applyAlignment="1">
      <alignment horizontal="left" vertical="center"/>
      <protection/>
    </xf>
    <xf numFmtId="0" fontId="11" fillId="0" borderId="10" xfId="44" applyFont="1" applyBorder="1" applyAlignment="1">
      <alignment horizontal="left" vertical="center"/>
      <protection/>
    </xf>
    <xf numFmtId="0" fontId="0" fillId="0" borderId="10" xfId="44" applyBorder="1" applyAlignment="1">
      <alignment horizontal="left" vertical="center"/>
      <protection/>
    </xf>
    <xf numFmtId="49" fontId="11" fillId="0" borderId="10" xfId="44" applyNumberFormat="1" applyFont="1" applyFill="1" applyBorder="1" applyAlignment="1">
      <alignment horizontal="left" vertical="center" wrapText="1"/>
      <protection/>
    </xf>
    <xf numFmtId="49" fontId="11" fillId="0" borderId="10" xfId="44" applyNumberFormat="1" applyFont="1" applyBorder="1" applyAlignment="1">
      <alignment horizontal="left" vertical="center" wrapText="1"/>
      <protection/>
    </xf>
    <xf numFmtId="0" fontId="0" fillId="0" borderId="10" xfId="44" applyFont="1" applyFill="1" applyBorder="1" applyAlignment="1" applyProtection="1">
      <alignment wrapText="1"/>
      <protection/>
    </xf>
    <xf numFmtId="0" fontId="0" fillId="0" borderId="10" xfId="44" applyFont="1" applyFill="1" applyBorder="1" applyAlignment="1">
      <alignment horizontal="left" vertical="center"/>
      <protection/>
    </xf>
    <xf numFmtId="0" fontId="11" fillId="0" borderId="10" xfId="44" applyFont="1" applyBorder="1" applyAlignment="1">
      <alignment horizontal="left" vertical="center" wrapText="1"/>
      <protection/>
    </xf>
    <xf numFmtId="0" fontId="15" fillId="0" borderId="0" xfId="44" applyFont="1" applyAlignment="1">
      <alignment wrapText="1"/>
      <protection/>
    </xf>
    <xf numFmtId="0" fontId="11" fillId="0" borderId="10" xfId="44" applyFont="1" applyFill="1" applyBorder="1" applyAlignment="1" applyProtection="1">
      <alignment horizontal="left" vertical="center" wrapText="1"/>
      <protection/>
    </xf>
    <xf numFmtId="0" fontId="11" fillId="0" borderId="0" xfId="44" applyFont="1" applyFill="1" applyAlignment="1">
      <alignment horizontal="left" vertical="center" wrapText="1"/>
      <protection/>
    </xf>
    <xf numFmtId="49" fontId="18" fillId="0" borderId="10" xfId="44" applyNumberFormat="1" applyFont="1" applyFill="1" applyBorder="1" applyAlignment="1">
      <alignment horizontal="left" vertical="center" wrapText="1"/>
      <protection/>
    </xf>
    <xf numFmtId="49" fontId="11" fillId="0" borderId="10" xfId="44" applyNumberFormat="1" applyFont="1" applyBorder="1" applyAlignment="1">
      <alignment horizontal="left" vertical="center"/>
      <protection/>
    </xf>
    <xf numFmtId="0" fontId="19" fillId="0" borderId="10" xfId="44" applyFont="1" applyFill="1" applyBorder="1" applyAlignment="1">
      <alignment horizontal="left" vertical="center" wrapText="1"/>
      <protection/>
    </xf>
    <xf numFmtId="1" fontId="11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4" applyFont="1" applyFill="1" applyBorder="1" applyAlignment="1">
      <alignment horizontal="left" vertical="center" wrapText="1"/>
      <protection/>
    </xf>
    <xf numFmtId="0" fontId="18" fillId="0" borderId="10" xfId="44" applyFont="1" applyBorder="1" applyAlignment="1">
      <alignment horizontal="left" vertical="center" wrapText="1"/>
      <protection/>
    </xf>
    <xf numFmtId="0" fontId="20" fillId="0" borderId="10" xfId="44" applyFont="1" applyFill="1" applyBorder="1" applyAlignment="1">
      <alignment horizontal="left" vertical="center" wrapText="1"/>
      <protection/>
    </xf>
    <xf numFmtId="0" fontId="11" fillId="0" borderId="40" xfId="44" applyFont="1" applyFill="1" applyBorder="1" applyAlignment="1">
      <alignment horizontal="left" vertical="center"/>
      <protection/>
    </xf>
    <xf numFmtId="0" fontId="11" fillId="0" borderId="0" xfId="44" applyFont="1" applyAlignment="1">
      <alignment horizontal="left" vertical="center" wrapText="1"/>
      <protection/>
    </xf>
    <xf numFmtId="0" fontId="17" fillId="0" borderId="0" xfId="44" applyFont="1" applyAlignment="1">
      <alignment wrapText="1"/>
      <protection/>
    </xf>
    <xf numFmtId="0" fontId="11" fillId="0" borderId="10" xfId="44" applyFont="1" applyFill="1" applyBorder="1" applyAlignment="1" applyProtection="1">
      <alignment horizontal="left" vertical="center"/>
      <protection/>
    </xf>
    <xf numFmtId="0" fontId="18" fillId="0" borderId="10" xfId="44" applyFont="1" applyFill="1" applyBorder="1" applyAlignment="1">
      <alignment horizontal="left" vertical="center" wrapText="1"/>
      <protection/>
    </xf>
    <xf numFmtId="0" fontId="18" fillId="0" borderId="10" xfId="45" applyFont="1" applyBorder="1" applyAlignment="1">
      <alignment horizontal="center" vertical="center" wrapText="1"/>
      <protection/>
    </xf>
    <xf numFmtId="49" fontId="13" fillId="0" borderId="10" xfId="45" applyNumberFormat="1" applyFont="1" applyBorder="1" applyAlignment="1">
      <alignment horizontal="left" vertical="center" wrapText="1"/>
      <protection/>
    </xf>
    <xf numFmtId="0" fontId="0" fillId="40" borderId="41" xfId="44" applyFont="1" applyFill="1" applyBorder="1">
      <alignment/>
      <protection/>
    </xf>
    <xf numFmtId="0" fontId="0" fillId="40" borderId="42" xfId="44" applyFill="1" applyBorder="1">
      <alignment/>
      <protection/>
    </xf>
    <xf numFmtId="0" fontId="0" fillId="34" borderId="41" xfId="44" applyFont="1" applyFill="1" applyBorder="1">
      <alignment/>
      <protection/>
    </xf>
    <xf numFmtId="0" fontId="0" fillId="34" borderId="42" xfId="44" applyFill="1" applyBorder="1">
      <alignment/>
      <protection/>
    </xf>
    <xf numFmtId="0" fontId="0" fillId="41" borderId="41" xfId="44" applyFont="1" applyFill="1" applyBorder="1">
      <alignment/>
      <protection/>
    </xf>
    <xf numFmtId="0" fontId="0" fillId="41" borderId="42" xfId="44" applyFill="1" applyBorder="1">
      <alignment/>
      <protection/>
    </xf>
    <xf numFmtId="0" fontId="0" fillId="40" borderId="43" xfId="44" applyFill="1" applyBorder="1">
      <alignment/>
      <protection/>
    </xf>
    <xf numFmtId="0" fontId="0" fillId="40" borderId="44" xfId="44" applyFill="1" applyBorder="1">
      <alignment/>
      <protection/>
    </xf>
    <xf numFmtId="0" fontId="0" fillId="34" borderId="45" xfId="44" applyFill="1" applyBorder="1">
      <alignment/>
      <protection/>
    </xf>
    <xf numFmtId="0" fontId="0" fillId="34" borderId="44" xfId="44" applyFill="1" applyBorder="1">
      <alignment/>
      <protection/>
    </xf>
    <xf numFmtId="0" fontId="0" fillId="41" borderId="45" xfId="44" applyFill="1" applyBorder="1">
      <alignment/>
      <protection/>
    </xf>
    <xf numFmtId="0" fontId="0" fillId="41" borderId="44" xfId="44" applyFill="1" applyBorder="1">
      <alignment/>
      <protection/>
    </xf>
    <xf numFmtId="49" fontId="55" fillId="0" borderId="10" xfId="44" applyNumberFormat="1" applyFont="1" applyFill="1" applyBorder="1" applyAlignment="1">
      <alignment horizontal="center" vertical="center" wrapText="1"/>
      <protection/>
    </xf>
    <xf numFmtId="0" fontId="55" fillId="0" borderId="0" xfId="44" applyFont="1">
      <alignment/>
      <protection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0" fontId="1" fillId="34" borderId="0" xfId="44" applyFont="1" applyFill="1" applyBorder="1" applyAlignment="1">
      <alignment horizontal="center"/>
      <protection/>
    </xf>
    <xf numFmtId="49" fontId="2" fillId="33" borderId="10" xfId="44" applyNumberFormat="1" applyFont="1" applyFill="1" applyBorder="1" applyAlignment="1">
      <alignment horizontal="center" vertical="center" textRotation="90" wrapText="1"/>
      <protection/>
    </xf>
    <xf numFmtId="49" fontId="2" fillId="43" borderId="10" xfId="44" applyNumberFormat="1" applyFont="1" applyFill="1" applyBorder="1" applyAlignment="1">
      <alignment horizontal="center" vertical="center" textRotation="90" wrapText="1"/>
      <protection/>
    </xf>
    <xf numFmtId="49" fontId="2" fillId="33" borderId="10" xfId="44" applyNumberFormat="1" applyFont="1" applyFill="1" applyBorder="1" applyAlignment="1">
      <alignment horizontal="center" vertical="center" wrapText="1"/>
      <protection/>
    </xf>
    <xf numFmtId="2" fontId="1" fillId="33" borderId="10" xfId="44" applyNumberFormat="1" applyFont="1" applyFill="1" applyBorder="1" applyAlignment="1">
      <alignment horizontal="center" vertical="center" wrapText="1"/>
      <protection/>
    </xf>
    <xf numFmtId="2" fontId="1" fillId="33" borderId="11" xfId="44" applyNumberFormat="1" applyFont="1" applyFill="1" applyBorder="1" applyAlignment="1">
      <alignment horizontal="center" vertical="center" wrapText="1"/>
      <protection/>
    </xf>
    <xf numFmtId="0" fontId="6" fillId="34" borderId="0" xfId="44" applyFont="1" applyFill="1" applyBorder="1" applyAlignment="1">
      <alignment horizontal="center"/>
      <protection/>
    </xf>
    <xf numFmtId="0" fontId="7" fillId="34" borderId="0" xfId="44" applyFont="1" applyFill="1" applyBorder="1" applyAlignment="1">
      <alignment horizontal="center"/>
      <protection/>
    </xf>
    <xf numFmtId="2" fontId="1" fillId="33" borderId="46" xfId="44" applyNumberFormat="1" applyFont="1" applyFill="1" applyBorder="1" applyAlignment="1">
      <alignment horizontal="center" vertical="center" wrapText="1"/>
      <protection/>
    </xf>
    <xf numFmtId="0" fontId="0" fillId="44" borderId="0" xfId="44" applyFont="1" applyFill="1" applyBorder="1" applyAlignment="1">
      <alignment horizontal="center" vertical="center"/>
      <protection/>
    </xf>
    <xf numFmtId="49" fontId="2" fillId="33" borderId="11" xfId="44" applyNumberFormat="1" applyFont="1" applyFill="1" applyBorder="1" applyAlignment="1">
      <alignment horizontal="center" vertical="center" wrapText="1"/>
      <protection/>
    </xf>
    <xf numFmtId="2" fontId="1" fillId="33" borderId="47" xfId="44" applyNumberFormat="1" applyFont="1" applyFill="1" applyBorder="1" applyAlignment="1">
      <alignment horizontal="center" vertical="center" wrapText="1"/>
      <protection/>
    </xf>
    <xf numFmtId="49" fontId="2" fillId="33" borderId="26" xfId="44" applyNumberFormat="1" applyFont="1" applyFill="1" applyBorder="1" applyAlignment="1">
      <alignment horizontal="center" vertical="center" textRotation="90" wrapText="1"/>
      <protection/>
    </xf>
    <xf numFmtId="49" fontId="2" fillId="43" borderId="26" xfId="44" applyNumberFormat="1" applyFont="1" applyFill="1" applyBorder="1" applyAlignment="1">
      <alignment horizontal="center" vertical="center" textRotation="90" wrapText="1"/>
      <protection/>
    </xf>
    <xf numFmtId="49" fontId="2" fillId="33" borderId="26" xfId="44" applyNumberFormat="1" applyFont="1" applyFill="1" applyBorder="1" applyAlignment="1">
      <alignment horizontal="center" vertical="center" wrapText="1"/>
      <protection/>
    </xf>
    <xf numFmtId="49" fontId="2" fillId="33" borderId="28" xfId="44" applyNumberFormat="1" applyFont="1" applyFill="1" applyBorder="1" applyAlignment="1">
      <alignment horizontal="center" vertical="center" wrapText="1"/>
      <protection/>
    </xf>
    <xf numFmtId="2" fontId="1" fillId="33" borderId="48" xfId="44" applyNumberFormat="1" applyFont="1" applyFill="1" applyBorder="1" applyAlignment="1">
      <alignment horizontal="center" vertical="center" wrapText="1"/>
      <protection/>
    </xf>
    <xf numFmtId="0" fontId="0" fillId="40" borderId="49" xfId="44" applyFont="1" applyFill="1" applyBorder="1" applyAlignment="1">
      <alignment horizontal="center"/>
      <protection/>
    </xf>
    <xf numFmtId="0" fontId="0" fillId="34" borderId="49" xfId="44" applyFont="1" applyFill="1" applyBorder="1" applyAlignment="1">
      <alignment horizontal="center"/>
      <protection/>
    </xf>
    <xf numFmtId="0" fontId="0" fillId="41" borderId="49" xfId="44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9D9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8.7109375" defaultRowHeight="12.75"/>
  <cols>
    <col min="1" max="1" width="3.8515625" style="1" customWidth="1"/>
    <col min="2" max="2" width="5.140625" style="1" customWidth="1"/>
    <col min="3" max="3" width="20.8515625" style="1" customWidth="1"/>
    <col min="4" max="4" width="26.421875" style="1" customWidth="1"/>
    <col min="5" max="5" width="5.421875" style="1" customWidth="1"/>
    <col min="6" max="6" width="8.57421875" style="1" customWidth="1"/>
    <col min="7" max="7" width="3.57421875" style="1" customWidth="1"/>
    <col min="8" max="8" width="5.7109375" style="1" customWidth="1"/>
    <col min="9" max="9" width="8.57421875" style="1" customWidth="1"/>
    <col min="10" max="10" width="3.57421875" style="1" customWidth="1"/>
    <col min="11" max="11" width="8.57421875" style="1" customWidth="1"/>
    <col min="12" max="12" width="3.57421875" style="1" customWidth="1"/>
    <col min="13" max="16384" width="8.7109375" style="1" customWidth="1"/>
  </cols>
  <sheetData>
    <row r="1" spans="1:12" ht="12.7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68" t="s">
        <v>1</v>
      </c>
      <c r="B2" s="169" t="s">
        <v>2</v>
      </c>
      <c r="C2" s="170" t="s">
        <v>3</v>
      </c>
      <c r="D2" s="170" t="s">
        <v>4</v>
      </c>
      <c r="E2" s="171" t="s">
        <v>5</v>
      </c>
      <c r="F2" s="171"/>
      <c r="G2" s="171"/>
      <c r="H2" s="171" t="s">
        <v>6</v>
      </c>
      <c r="I2" s="171"/>
      <c r="J2" s="171"/>
      <c r="K2" s="172" t="s">
        <v>165</v>
      </c>
      <c r="L2" s="172"/>
    </row>
    <row r="3" spans="1:12" ht="51.75">
      <c r="A3" s="168"/>
      <c r="B3" s="169"/>
      <c r="C3" s="170"/>
      <c r="D3" s="170"/>
      <c r="E3" s="2" t="s">
        <v>8</v>
      </c>
      <c r="F3" s="3" t="s">
        <v>9</v>
      </c>
      <c r="G3" s="2" t="s">
        <v>10</v>
      </c>
      <c r="H3" s="2" t="s">
        <v>8</v>
      </c>
      <c r="I3" s="3" t="s">
        <v>9</v>
      </c>
      <c r="J3" s="2" t="s">
        <v>10</v>
      </c>
      <c r="K3" s="3" t="s">
        <v>9</v>
      </c>
      <c r="L3" s="4" t="s">
        <v>10</v>
      </c>
    </row>
    <row r="4" spans="1:14" ht="38.25">
      <c r="A4" s="5">
        <f aca="true" t="shared" si="0" ref="A4:A25">L4</f>
        <v>1</v>
      </c>
      <c r="B4" s="6">
        <f>dane_TP!A18</f>
        <v>17</v>
      </c>
      <c r="C4" s="165" t="str">
        <f>dane_TP!B18</f>
        <v>Jakub Kęska
Bartosz Siembor
Grzegorz Maciejewski</v>
      </c>
      <c r="D4" s="7" t="str">
        <f>dane_TP!C18</f>
        <v>Gimnazjum nr 1 Kozienice</v>
      </c>
      <c r="E4" s="8">
        <f>TP_E1!P24</f>
        <v>95</v>
      </c>
      <c r="F4" s="9">
        <f aca="true" t="shared" si="1" ref="F4:F25">IF(E4&lt;&gt;"",IF(ISNUMBER(E4),MAX(1000/_TPE1*(_TPE1-E4+MIN(E$2:E$24)),1),0),"")</f>
        <v>1000</v>
      </c>
      <c r="G4" s="5">
        <f>IF(F4&lt;&gt;"",RANK(F4,F$2:F$25),"")</f>
        <v>1</v>
      </c>
      <c r="H4" s="8">
        <f>TP_E2!P24</f>
        <v>5</v>
      </c>
      <c r="I4" s="9">
        <f aca="true" t="shared" si="2" ref="I4:I25">IF(H4&lt;&gt;"",IF(ISNUMBER(H4),MAX(1000/_TPE2*(_TPE2-H4+MIN(H$2:H$24)),1),0),"")</f>
        <v>1000</v>
      </c>
      <c r="J4" s="5">
        <f>IF(I4&lt;&gt;"",RANK(I4,I$2:I$25),"")</f>
        <v>1</v>
      </c>
      <c r="K4" s="10">
        <f aca="true" t="shared" si="3" ref="K4:K25">F4+I4</f>
        <v>2000</v>
      </c>
      <c r="L4" s="11">
        <f aca="true" t="shared" si="4" ref="L4:L25">IF(K4&lt;&gt;"",RANK(K4,K$2:K$25),"")</f>
        <v>1</v>
      </c>
      <c r="N4" s="164" t="s">
        <v>166</v>
      </c>
    </row>
    <row r="5" spans="1:12" ht="38.25">
      <c r="A5" s="5">
        <f t="shared" si="0"/>
        <v>2</v>
      </c>
      <c r="B5" s="6">
        <f>dane_TP!A23</f>
        <v>22</v>
      </c>
      <c r="C5" s="165" t="str">
        <f>dane_TP!B23</f>
        <v>Alek Dzieślewski
Daniel Defliński
Bartosz Urbański</v>
      </c>
      <c r="D5" s="7" t="str">
        <f>dane_TP!C23</f>
        <v>PG nr 13 Radom</v>
      </c>
      <c r="E5" s="8">
        <f>TP_E1!P29</f>
        <v>105</v>
      </c>
      <c r="F5" s="9">
        <f t="shared" si="1"/>
        <v>990.7407407407408</v>
      </c>
      <c r="G5" s="5">
        <f aca="true" t="shared" si="5" ref="G5:G25">IF(F5&lt;&gt;"",RANK(F5,F$2:F$25),"")</f>
        <v>2</v>
      </c>
      <c r="H5" s="8">
        <f>TP_E2!P29</f>
        <v>85</v>
      </c>
      <c r="I5" s="9">
        <f t="shared" si="2"/>
        <v>932.2033898305084</v>
      </c>
      <c r="J5" s="5">
        <f aca="true" t="shared" si="6" ref="J5:J25">IF(I5&lt;&gt;"",RANK(I5,I$2:I$25),"")</f>
        <v>8</v>
      </c>
      <c r="K5" s="10">
        <f t="shared" si="3"/>
        <v>1922.9441305712492</v>
      </c>
      <c r="L5" s="11">
        <f t="shared" si="4"/>
        <v>2</v>
      </c>
    </row>
    <row r="6" spans="1:12" ht="25.5">
      <c r="A6" s="5">
        <f t="shared" si="0"/>
        <v>3</v>
      </c>
      <c r="B6" s="6">
        <f>dane_TP!A10</f>
        <v>9</v>
      </c>
      <c r="C6" s="163" t="str">
        <f>dane_TP!B10</f>
        <v>Olaf Śmietanka
Dawid Rafa</v>
      </c>
      <c r="D6" s="7" t="str">
        <f>dane_TP!C10</f>
        <v>PTTK Kozienice
PSP Słowiki</v>
      </c>
      <c r="E6" s="8">
        <f>TP_E1!P16</f>
        <v>150</v>
      </c>
      <c r="F6" s="9">
        <f t="shared" si="1"/>
        <v>949.0740740740741</v>
      </c>
      <c r="G6" s="5">
        <f t="shared" si="5"/>
        <v>5</v>
      </c>
      <c r="H6" s="8">
        <f>TP_E2!P16</f>
        <v>60</v>
      </c>
      <c r="I6" s="9">
        <f t="shared" si="2"/>
        <v>953.3898305084746</v>
      </c>
      <c r="J6" s="5">
        <f t="shared" si="6"/>
        <v>3</v>
      </c>
      <c r="K6" s="10">
        <f t="shared" si="3"/>
        <v>1902.4639045825488</v>
      </c>
      <c r="L6" s="11">
        <f t="shared" si="4"/>
        <v>3</v>
      </c>
    </row>
    <row r="7" spans="1:12" ht="38.25">
      <c r="A7" s="5">
        <f t="shared" si="0"/>
        <v>4</v>
      </c>
      <c r="B7" s="6">
        <f>dane_TP!A12</f>
        <v>11</v>
      </c>
      <c r="C7" s="163" t="str">
        <f>dane_TP!B12</f>
        <v>Prawda Magdalena
Gajda Aleksandra
Krześniak Zuzanna</v>
      </c>
      <c r="D7" s="7" t="str">
        <f>dane_TP!C12</f>
        <v>TKPZ 1 Brzeźnica</v>
      </c>
      <c r="E7" s="8">
        <f>TP_E1!P18</f>
        <v>147</v>
      </c>
      <c r="F7" s="9">
        <f t="shared" si="1"/>
        <v>951.8518518518518</v>
      </c>
      <c r="G7" s="5">
        <f t="shared" si="5"/>
        <v>4</v>
      </c>
      <c r="H7" s="8">
        <f>TP_E2!P18</f>
        <v>70</v>
      </c>
      <c r="I7" s="9">
        <f t="shared" si="2"/>
        <v>944.9152542372881</v>
      </c>
      <c r="J7" s="5">
        <f t="shared" si="6"/>
        <v>5</v>
      </c>
      <c r="K7" s="10">
        <f t="shared" si="3"/>
        <v>1896.7671060891398</v>
      </c>
      <c r="L7" s="11">
        <f t="shared" si="4"/>
        <v>4</v>
      </c>
    </row>
    <row r="8" spans="1:12" ht="38.25">
      <c r="A8" s="5">
        <f t="shared" si="0"/>
        <v>5</v>
      </c>
      <c r="B8" s="6">
        <f>dane_TP!A19</f>
        <v>18</v>
      </c>
      <c r="C8" s="165" t="str">
        <f>dane_TP!B19</f>
        <v>Julia Kultys
Daria Mazur
Jakub Krawczyk</v>
      </c>
      <c r="D8" s="7" t="str">
        <f>dane_TP!C19</f>
        <v>Gimnazjum nr 1 Kozienice</v>
      </c>
      <c r="E8" s="8">
        <f>TP_E1!P25</f>
        <v>155</v>
      </c>
      <c r="F8" s="9">
        <f t="shared" si="1"/>
        <v>944.4444444444445</v>
      </c>
      <c r="G8" s="5">
        <f t="shared" si="5"/>
        <v>7</v>
      </c>
      <c r="H8" s="8">
        <f>TP_E2!P25</f>
        <v>165</v>
      </c>
      <c r="I8" s="9">
        <f t="shared" si="2"/>
        <v>864.4067796610169</v>
      </c>
      <c r="J8" s="5">
        <f t="shared" si="6"/>
        <v>10</v>
      </c>
      <c r="K8" s="10">
        <f t="shared" si="3"/>
        <v>1808.8512241054614</v>
      </c>
      <c r="L8" s="11">
        <f t="shared" si="4"/>
        <v>5</v>
      </c>
    </row>
    <row r="9" spans="1:12" ht="38.25">
      <c r="A9" s="5">
        <f t="shared" si="0"/>
        <v>6</v>
      </c>
      <c r="B9" s="6">
        <f>dane_TP!A4</f>
        <v>3</v>
      </c>
      <c r="C9" s="163" t="str">
        <f>dane_TP!B4</f>
        <v>Jacek Mikutel
Filip Kusio
Tomasz Mikutel</v>
      </c>
      <c r="D9" s="7" t="str">
        <f>dane_TP!C4</f>
        <v>SP nr 3 Kozienice</v>
      </c>
      <c r="E9" s="8">
        <f>TP_E1!P10</f>
        <v>400</v>
      </c>
      <c r="F9" s="9">
        <f t="shared" si="1"/>
        <v>717.5925925925926</v>
      </c>
      <c r="G9" s="5">
        <f t="shared" si="5"/>
        <v>14</v>
      </c>
      <c r="H9" s="8">
        <f>TP_E2!P10</f>
        <v>35</v>
      </c>
      <c r="I9" s="9">
        <f t="shared" si="2"/>
        <v>974.5762711864406</v>
      </c>
      <c r="J9" s="5">
        <f t="shared" si="6"/>
        <v>2</v>
      </c>
      <c r="K9" s="10">
        <f t="shared" si="3"/>
        <v>1692.1688637790332</v>
      </c>
      <c r="L9" s="11">
        <f t="shared" si="4"/>
        <v>6</v>
      </c>
    </row>
    <row r="10" spans="1:12" ht="38.25">
      <c r="A10" s="5">
        <f t="shared" si="0"/>
        <v>7</v>
      </c>
      <c r="B10" s="6">
        <f>dane_TP!A14</f>
        <v>13</v>
      </c>
      <c r="C10" s="163" t="str">
        <f>dane_TP!B14</f>
        <v>Trzciński Krzysztof
Pyc Kalina
Gregorczyk Paulina</v>
      </c>
      <c r="D10" s="7" t="str">
        <f>dane_TP!C14</f>
        <v>TKPZ 3 Brzeźnica</v>
      </c>
      <c r="E10" s="8">
        <f>TP_E1!P20</f>
        <v>152</v>
      </c>
      <c r="F10" s="9">
        <f t="shared" si="1"/>
        <v>947.2222222222222</v>
      </c>
      <c r="G10" s="5">
        <f t="shared" si="5"/>
        <v>6</v>
      </c>
      <c r="H10" s="8">
        <f>TP_E2!P20</f>
        <v>323</v>
      </c>
      <c r="I10" s="9">
        <f t="shared" si="2"/>
        <v>730.5084745762712</v>
      </c>
      <c r="J10" s="5">
        <f t="shared" si="6"/>
        <v>12</v>
      </c>
      <c r="K10" s="10">
        <f t="shared" si="3"/>
        <v>1677.7306967984932</v>
      </c>
      <c r="L10" s="11">
        <f t="shared" si="4"/>
        <v>7</v>
      </c>
    </row>
    <row r="11" spans="1:12" ht="38.25">
      <c r="A11" s="5">
        <f t="shared" si="0"/>
        <v>8</v>
      </c>
      <c r="B11" s="6">
        <f>dane_TP!A20</f>
        <v>19</v>
      </c>
      <c r="C11" s="165" t="str">
        <f>dane_TP!B20</f>
        <v>Adam Fudala
Jakub Gleich
Dawid Orzechowski</v>
      </c>
      <c r="D11" s="7" t="str">
        <f>dane_TP!C20</f>
        <v>PG nr 13 Radom</v>
      </c>
      <c r="E11" s="8">
        <f>TP_E1!P26</f>
        <v>220</v>
      </c>
      <c r="F11" s="9">
        <f t="shared" si="1"/>
        <v>884.2592592592592</v>
      </c>
      <c r="G11" s="5">
        <f t="shared" si="5"/>
        <v>10</v>
      </c>
      <c r="H11" s="8">
        <f>TP_E2!P26</f>
        <v>283</v>
      </c>
      <c r="I11" s="9">
        <f t="shared" si="2"/>
        <v>764.4067796610169</v>
      </c>
      <c r="J11" s="5">
        <f t="shared" si="6"/>
        <v>11</v>
      </c>
      <c r="K11" s="10">
        <f t="shared" si="3"/>
        <v>1648.6660389202762</v>
      </c>
      <c r="L11" s="11">
        <f t="shared" si="4"/>
        <v>8</v>
      </c>
    </row>
    <row r="12" spans="1:12" ht="38.25">
      <c r="A12" s="5">
        <f t="shared" si="0"/>
        <v>9</v>
      </c>
      <c r="B12" s="6">
        <f>dane_TP!A2</f>
        <v>1</v>
      </c>
      <c r="C12" s="163" t="str">
        <f>dane_TP!B2</f>
        <v>Jakub Piechocński
Aleksandra Strzelczyk
Emilia Czerwińska</v>
      </c>
      <c r="D12" s="7" t="str">
        <f>dane_TP!C2</f>
        <v>PSP Wola Chodkowska</v>
      </c>
      <c r="E12" s="8">
        <f>TP_E1!P8</f>
        <v>445</v>
      </c>
      <c r="F12" s="9">
        <f t="shared" si="1"/>
        <v>675.925925925926</v>
      </c>
      <c r="G12" s="5">
        <f t="shared" si="5"/>
        <v>15</v>
      </c>
      <c r="H12" s="8">
        <f>TP_E2!P8</f>
        <v>70</v>
      </c>
      <c r="I12" s="9">
        <f t="shared" si="2"/>
        <v>944.9152542372881</v>
      </c>
      <c r="J12" s="5">
        <f t="shared" si="6"/>
        <v>5</v>
      </c>
      <c r="K12" s="10">
        <f t="shared" si="3"/>
        <v>1620.8411801632142</v>
      </c>
      <c r="L12" s="11">
        <f t="shared" si="4"/>
        <v>9</v>
      </c>
    </row>
    <row r="13" spans="1:12" ht="25.5">
      <c r="A13" s="5">
        <f t="shared" si="0"/>
        <v>10</v>
      </c>
      <c r="B13" s="6">
        <f>dane_TP!A13</f>
        <v>12</v>
      </c>
      <c r="C13" s="163" t="str">
        <f>dane_TP!B13</f>
        <v>Pająk Mikołaj
Jakubowski Mikołaj</v>
      </c>
      <c r="D13" s="7" t="str">
        <f>dane_TP!C13</f>
        <v>TKPZ 2 Brzeźnica</v>
      </c>
      <c r="E13" s="8">
        <f>TP_E1!P19</f>
        <v>219</v>
      </c>
      <c r="F13" s="9">
        <f t="shared" si="1"/>
        <v>885.1851851851852</v>
      </c>
      <c r="G13" s="5">
        <f t="shared" si="5"/>
        <v>9</v>
      </c>
      <c r="H13" s="8">
        <f>TP_E2!P19</f>
        <v>335</v>
      </c>
      <c r="I13" s="9">
        <f t="shared" si="2"/>
        <v>720.3389830508474</v>
      </c>
      <c r="J13" s="5">
        <f t="shared" si="6"/>
        <v>13</v>
      </c>
      <c r="K13" s="10">
        <f t="shared" si="3"/>
        <v>1605.5241682360327</v>
      </c>
      <c r="L13" s="11">
        <f t="shared" si="4"/>
        <v>10</v>
      </c>
    </row>
    <row r="14" spans="1:12" ht="38.25">
      <c r="A14" s="5">
        <f t="shared" si="0"/>
        <v>11</v>
      </c>
      <c r="B14" s="6">
        <f>dane_TP!A3</f>
        <v>2</v>
      </c>
      <c r="C14" s="163" t="str">
        <f>dane_TP!B3</f>
        <v>Patryk Połeć
Szymon Mycek
Jakub Gumiński</v>
      </c>
      <c r="D14" s="7" t="str">
        <f>dane_TP!C3</f>
        <v>PSP Wola Chodkowska</v>
      </c>
      <c r="E14" s="8">
        <f>TP_E1!P9</f>
        <v>535</v>
      </c>
      <c r="F14" s="9">
        <f t="shared" si="1"/>
        <v>592.5925925925926</v>
      </c>
      <c r="G14" s="5">
        <f t="shared" si="5"/>
        <v>17</v>
      </c>
      <c r="H14" s="8">
        <f>TP_E2!P9</f>
        <v>70</v>
      </c>
      <c r="I14" s="9">
        <f t="shared" si="2"/>
        <v>944.9152542372881</v>
      </c>
      <c r="J14" s="5">
        <f t="shared" si="6"/>
        <v>5</v>
      </c>
      <c r="K14" s="10">
        <f t="shared" si="3"/>
        <v>1537.5078468298807</v>
      </c>
      <c r="L14" s="11">
        <f t="shared" si="4"/>
        <v>11</v>
      </c>
    </row>
    <row r="15" spans="1:12" ht="68.25" customHeight="1">
      <c r="A15" s="5">
        <f t="shared" si="0"/>
        <v>12</v>
      </c>
      <c r="B15" s="6">
        <f>dane_TP!A21</f>
        <v>20</v>
      </c>
      <c r="C15" s="165" t="str">
        <f>dane_TP!B21</f>
        <v>Gabrysia Nagawska
Kinga Wydra
Oskar Kwietniewski
Julia Markiewicz
Kiełbus Małgosia</v>
      </c>
      <c r="D15" s="7" t="str">
        <f>dane_TP!C21</f>
        <v>PG nr 13 Radom</v>
      </c>
      <c r="E15" s="8">
        <f>TP_E1!P27</f>
        <v>670</v>
      </c>
      <c r="F15" s="9">
        <f t="shared" si="1"/>
        <v>467.5925925925926</v>
      </c>
      <c r="G15" s="5">
        <f t="shared" si="5"/>
        <v>18</v>
      </c>
      <c r="H15" s="8">
        <f>TP_E2!P27</f>
        <v>85</v>
      </c>
      <c r="I15" s="9">
        <f t="shared" si="2"/>
        <v>932.2033898305084</v>
      </c>
      <c r="J15" s="5">
        <f t="shared" si="6"/>
        <v>8</v>
      </c>
      <c r="K15" s="10">
        <f t="shared" si="3"/>
        <v>1399.7959824231011</v>
      </c>
      <c r="L15" s="11">
        <f t="shared" si="4"/>
        <v>12</v>
      </c>
    </row>
    <row r="16" spans="1:12" ht="38.25">
      <c r="A16" s="5">
        <f t="shared" si="0"/>
        <v>13</v>
      </c>
      <c r="B16" s="6">
        <f>dane_TP!A11</f>
        <v>10</v>
      </c>
      <c r="C16" s="163" t="str">
        <f>dane_TP!B11</f>
        <v>Gorzkowska Sylwia
Grudzień Klaudia
Szewc Patrycja</v>
      </c>
      <c r="D16" s="7" t="str">
        <f>dane_TP!C11</f>
        <v>PSP Wólka Tyrzyńska</v>
      </c>
      <c r="E16" s="8">
        <f>TP_E1!P17</f>
        <v>269</v>
      </c>
      <c r="F16" s="9">
        <f t="shared" si="1"/>
        <v>838.8888888888889</v>
      </c>
      <c r="G16" s="5">
        <f t="shared" si="5"/>
        <v>13</v>
      </c>
      <c r="H16" s="8">
        <f>TP_E2!P17</f>
        <v>750</v>
      </c>
      <c r="I16" s="9">
        <f t="shared" si="2"/>
        <v>368.64406779661016</v>
      </c>
      <c r="J16" s="5">
        <f t="shared" si="6"/>
        <v>15</v>
      </c>
      <c r="K16" s="10">
        <f t="shared" si="3"/>
        <v>1207.5329566854991</v>
      </c>
      <c r="L16" s="11">
        <f t="shared" si="4"/>
        <v>13</v>
      </c>
    </row>
    <row r="17" spans="1:12" ht="38.25">
      <c r="A17" s="5">
        <f t="shared" si="0"/>
        <v>14</v>
      </c>
      <c r="B17" s="6">
        <f>dane_TP!A7</f>
        <v>6</v>
      </c>
      <c r="C17" s="163" t="str">
        <f>dane_TP!B7</f>
        <v>Tęczarski Bartosz
Kultys Jakub
Mąkosa Piotr</v>
      </c>
      <c r="D17" s="7" t="str">
        <f>dane_TP!C7</f>
        <v>PSP Janików</v>
      </c>
      <c r="E17" s="8">
        <f>TP_E1!P13</f>
        <v>255</v>
      </c>
      <c r="F17" s="9">
        <f t="shared" si="1"/>
        <v>851.8518518518518</v>
      </c>
      <c r="G17" s="5">
        <f t="shared" si="5"/>
        <v>12</v>
      </c>
      <c r="H17" s="8">
        <f>TP_E2!P13</f>
        <v>1024</v>
      </c>
      <c r="I17" s="9">
        <f t="shared" si="2"/>
        <v>136.4406779661017</v>
      </c>
      <c r="J17" s="5">
        <f t="shared" si="6"/>
        <v>17</v>
      </c>
      <c r="K17" s="10">
        <f t="shared" si="3"/>
        <v>988.2925298179536</v>
      </c>
      <c r="L17" s="11">
        <f t="shared" si="4"/>
        <v>14</v>
      </c>
    </row>
    <row r="18" spans="1:12" ht="74.25" customHeight="1">
      <c r="A18" s="5">
        <f t="shared" si="0"/>
        <v>15</v>
      </c>
      <c r="B18" s="6">
        <f>dane_TP!A22</f>
        <v>21</v>
      </c>
      <c r="C18" s="165" t="str">
        <f>dane_TP!B22</f>
        <v>Wiktoria Chechlińska
Kamila Krycia 
Kinga Pobereszko
Sandra Kowalska
Marta Bąk</v>
      </c>
      <c r="D18" s="7" t="str">
        <f>dane_TP!C22</f>
        <v>PG nr 13 Radom</v>
      </c>
      <c r="E18" s="8">
        <f>TP_E1!P28</f>
        <v>120</v>
      </c>
      <c r="F18" s="9">
        <f t="shared" si="1"/>
        <v>976.8518518518518</v>
      </c>
      <c r="G18" s="5">
        <f t="shared" si="5"/>
        <v>3</v>
      </c>
      <c r="H18" s="8">
        <f>TP_E2!P28</f>
        <v>1250</v>
      </c>
      <c r="I18" s="9">
        <f t="shared" si="2"/>
        <v>1</v>
      </c>
      <c r="J18" s="5">
        <f t="shared" si="6"/>
        <v>19</v>
      </c>
      <c r="K18" s="10">
        <f t="shared" si="3"/>
        <v>977.8518518518518</v>
      </c>
      <c r="L18" s="11">
        <f t="shared" si="4"/>
        <v>15</v>
      </c>
    </row>
    <row r="19" spans="1:12" ht="60.75" customHeight="1">
      <c r="A19" s="5">
        <f t="shared" si="0"/>
        <v>16</v>
      </c>
      <c r="B19" s="6">
        <f>dane_TP!A6</f>
        <v>5</v>
      </c>
      <c r="C19" s="163" t="str">
        <f>dane_TP!B6</f>
        <v>Wasińska Anna
Wasińska Zuzanna
Mickiewicz Weronika
Spytek Kinga</v>
      </c>
      <c r="D19" s="7" t="str">
        <f>dane_TP!C6</f>
        <v>PSP Janików</v>
      </c>
      <c r="E19" s="8">
        <f>TP_E1!P12</f>
        <v>1400</v>
      </c>
      <c r="F19" s="9">
        <f t="shared" si="1"/>
        <v>1</v>
      </c>
      <c r="G19" s="5">
        <f t="shared" si="5"/>
        <v>21</v>
      </c>
      <c r="H19" s="8">
        <f>TP_E2!P12</f>
        <v>62</v>
      </c>
      <c r="I19" s="9">
        <f t="shared" si="2"/>
        <v>951.6949152542372</v>
      </c>
      <c r="J19" s="5">
        <f t="shared" si="6"/>
        <v>4</v>
      </c>
      <c r="K19" s="10">
        <f t="shared" si="3"/>
        <v>952.6949152542372</v>
      </c>
      <c r="L19" s="11">
        <f t="shared" si="4"/>
        <v>16</v>
      </c>
    </row>
    <row r="20" spans="1:12" ht="38.25">
      <c r="A20" s="5">
        <f t="shared" si="0"/>
        <v>17</v>
      </c>
      <c r="B20" s="6">
        <f>dane_TP!A9</f>
        <v>8</v>
      </c>
      <c r="C20" s="163" t="str">
        <f>dane_TP!B9</f>
        <v>Górniak Martyna
Tokarczyk Zuzanna
Tokarczyk Klara</v>
      </c>
      <c r="D20" s="7" t="str">
        <f>dane_TP!C9</f>
        <v>PSP Janików</v>
      </c>
      <c r="E20" s="8">
        <f>TP_E1!P15</f>
        <v>176</v>
      </c>
      <c r="F20" s="9">
        <f t="shared" si="1"/>
        <v>925</v>
      </c>
      <c r="G20" s="5">
        <f t="shared" si="5"/>
        <v>8</v>
      </c>
      <c r="H20" s="8">
        <f>TP_E2!P15</f>
        <v>1163</v>
      </c>
      <c r="I20" s="9">
        <f t="shared" si="2"/>
        <v>18.64406779661017</v>
      </c>
      <c r="J20" s="5">
        <f t="shared" si="6"/>
        <v>18</v>
      </c>
      <c r="K20" s="10">
        <f t="shared" si="3"/>
        <v>943.6440677966102</v>
      </c>
      <c r="L20" s="11">
        <f t="shared" si="4"/>
        <v>17</v>
      </c>
    </row>
    <row r="21" spans="1:12" ht="25.5">
      <c r="A21" s="5">
        <f t="shared" si="0"/>
        <v>18</v>
      </c>
      <c r="B21" s="6">
        <f>dane_TP!A8</f>
        <v>7</v>
      </c>
      <c r="C21" s="163" t="str">
        <f>dane_TP!B8</f>
        <v>Łukasiewicz Wiktoria
Różańska Karolina</v>
      </c>
      <c r="D21" s="7" t="str">
        <f>dane_TP!C8</f>
        <v>PSP Janików</v>
      </c>
      <c r="E21" s="8">
        <f>TP_E1!P14</f>
        <v>238</v>
      </c>
      <c r="F21" s="9">
        <f t="shared" si="1"/>
        <v>867.5925925925926</v>
      </c>
      <c r="G21" s="5">
        <f t="shared" si="5"/>
        <v>11</v>
      </c>
      <c r="H21" s="8">
        <f>TP_E2!P14</f>
        <v>1457</v>
      </c>
      <c r="I21" s="9">
        <f t="shared" si="2"/>
        <v>1</v>
      </c>
      <c r="J21" s="5">
        <f t="shared" si="6"/>
        <v>19</v>
      </c>
      <c r="K21" s="10">
        <f t="shared" si="3"/>
        <v>868.5925925925926</v>
      </c>
      <c r="L21" s="11">
        <f t="shared" si="4"/>
        <v>18</v>
      </c>
    </row>
    <row r="22" spans="1:12" ht="38.25">
      <c r="A22" s="5">
        <f t="shared" si="0"/>
        <v>19</v>
      </c>
      <c r="B22" s="6">
        <f>dane_TP!A16</f>
        <v>15</v>
      </c>
      <c r="C22" s="163" t="str">
        <f>dane_TP!B16</f>
        <v>Mirka Weronika 
Milcuszek Weronika
Jakubowska Natalia</v>
      </c>
      <c r="D22" s="7" t="str">
        <f>dane_TP!C16</f>
        <v>TKPZ 5 Brzeźnica</v>
      </c>
      <c r="E22" s="8">
        <f>TP_E1!P22</f>
        <v>885</v>
      </c>
      <c r="F22" s="9">
        <f t="shared" si="1"/>
        <v>268.51851851851853</v>
      </c>
      <c r="G22" s="5">
        <f t="shared" si="5"/>
        <v>20</v>
      </c>
      <c r="H22" s="8">
        <f>TP_E2!P22</f>
        <v>705</v>
      </c>
      <c r="I22" s="9">
        <f t="shared" si="2"/>
        <v>406.77966101694915</v>
      </c>
      <c r="J22" s="5">
        <f t="shared" si="6"/>
        <v>14</v>
      </c>
      <c r="K22" s="10">
        <f t="shared" si="3"/>
        <v>675.2981795354676</v>
      </c>
      <c r="L22" s="11">
        <f t="shared" si="4"/>
        <v>19</v>
      </c>
    </row>
    <row r="23" spans="1:12" ht="25.5">
      <c r="A23" s="5">
        <f t="shared" si="0"/>
        <v>20</v>
      </c>
      <c r="B23" s="6">
        <f>dane_TP!A15</f>
        <v>14</v>
      </c>
      <c r="C23" s="163" t="str">
        <f>dane_TP!B15</f>
        <v>Babula Karol
Uzdowska Wiktoria</v>
      </c>
      <c r="D23" s="7" t="str">
        <f>dane_TP!C15</f>
        <v>TKPZ 4 Brzeźnica</v>
      </c>
      <c r="E23" s="8">
        <f>TP_E1!P21</f>
        <v>690</v>
      </c>
      <c r="F23" s="9">
        <f t="shared" si="1"/>
        <v>449.0740740740741</v>
      </c>
      <c r="G23" s="5">
        <f t="shared" si="5"/>
        <v>19</v>
      </c>
      <c r="H23" s="8">
        <f>TP_E2!P21</f>
        <v>970</v>
      </c>
      <c r="I23" s="9">
        <f t="shared" si="2"/>
        <v>182.20338983050846</v>
      </c>
      <c r="J23" s="5">
        <f t="shared" si="6"/>
        <v>16</v>
      </c>
      <c r="K23" s="10">
        <f t="shared" si="3"/>
        <v>631.2774639045825</v>
      </c>
      <c r="L23" s="11">
        <f t="shared" si="4"/>
        <v>20</v>
      </c>
    </row>
    <row r="24" spans="1:12" ht="38.25">
      <c r="A24" s="5">
        <f t="shared" si="0"/>
        <v>21</v>
      </c>
      <c r="B24" s="6">
        <f>dane_TP!A17</f>
        <v>16</v>
      </c>
      <c r="C24" s="165" t="str">
        <f>dane_TP!B17</f>
        <v>Paulina Lutek
Marika Machniewicz
Michalina Pastuszko</v>
      </c>
      <c r="D24" s="7" t="str">
        <f>dane_TP!C17</f>
        <v>Gimnazjum nr 1 Kozienice</v>
      </c>
      <c r="E24" s="8">
        <f>TP_E1!P23</f>
        <v>500</v>
      </c>
      <c r="F24" s="9">
        <f t="shared" si="1"/>
        <v>625</v>
      </c>
      <c r="G24" s="5">
        <f t="shared" si="5"/>
        <v>16</v>
      </c>
      <c r="H24" s="8">
        <f>TP_E2!P23</f>
        <v>1345</v>
      </c>
      <c r="I24" s="9">
        <f t="shared" si="2"/>
        <v>1</v>
      </c>
      <c r="J24" s="5">
        <f t="shared" si="6"/>
        <v>19</v>
      </c>
      <c r="K24" s="10">
        <f t="shared" si="3"/>
        <v>626</v>
      </c>
      <c r="L24" s="11">
        <f t="shared" si="4"/>
        <v>21</v>
      </c>
    </row>
    <row r="25" spans="1:12" ht="38.25">
      <c r="A25" s="5">
        <f t="shared" si="0"/>
        <v>22</v>
      </c>
      <c r="B25" s="6">
        <f>dane_TP!A5</f>
        <v>4</v>
      </c>
      <c r="C25" s="163" t="str">
        <f>dane_TP!B5</f>
        <v>Maciejewski Mikołaj
Wasiński Wiktor
Kreis Kamil</v>
      </c>
      <c r="D25" s="7" t="str">
        <f>dane_TP!C5</f>
        <v>PSP Janików</v>
      </c>
      <c r="E25" s="8" t="str">
        <f>TP_E1!P11</f>
        <v>NKL</v>
      </c>
      <c r="F25" s="9">
        <f t="shared" si="1"/>
        <v>0</v>
      </c>
      <c r="G25" s="5">
        <f t="shared" si="5"/>
        <v>22</v>
      </c>
      <c r="H25" s="8" t="str">
        <f>TP_E2!P11</f>
        <v>NKL</v>
      </c>
      <c r="I25" s="9">
        <f t="shared" si="2"/>
        <v>0</v>
      </c>
      <c r="J25" s="5">
        <f t="shared" si="6"/>
        <v>22</v>
      </c>
      <c r="K25" s="10">
        <f t="shared" si="3"/>
        <v>0</v>
      </c>
      <c r="L25" s="11">
        <f t="shared" si="4"/>
        <v>22</v>
      </c>
    </row>
  </sheetData>
  <sheetProtection selectLockedCells="1" selectUnlockedCells="1"/>
  <mergeCells count="8">
    <mergeCell ref="A1:L1"/>
    <mergeCell ref="A2:A3"/>
    <mergeCell ref="B2:B3"/>
    <mergeCell ref="C2:C3"/>
    <mergeCell ref="D2:D3"/>
    <mergeCell ref="E2:G2"/>
    <mergeCell ref="H2:J2"/>
    <mergeCell ref="K2:L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0">
      <selection activeCell="B16" sqref="B16"/>
    </sheetView>
  </sheetViews>
  <sheetFormatPr defaultColWidth="8.7109375" defaultRowHeight="12.75"/>
  <cols>
    <col min="1" max="1" width="9.28125" style="1" customWidth="1"/>
    <col min="2" max="2" width="30.140625" style="1" customWidth="1"/>
    <col min="3" max="3" width="12.00390625" style="92" customWidth="1"/>
    <col min="4" max="6" width="8.7109375" style="1" customWidth="1"/>
    <col min="7" max="7" width="9.28125" style="1" customWidth="1"/>
    <col min="8" max="8" width="20.421875" style="1" customWidth="1"/>
    <col min="9" max="16384" width="8.7109375" style="1" customWidth="1"/>
  </cols>
  <sheetData>
    <row r="1" spans="1:7" ht="12.75">
      <c r="A1" s="93" t="s">
        <v>91</v>
      </c>
      <c r="B1" s="93" t="s">
        <v>92</v>
      </c>
      <c r="C1" s="94" t="s">
        <v>93</v>
      </c>
      <c r="D1" s="1" t="s">
        <v>94</v>
      </c>
      <c r="E1" s="1" t="s">
        <v>95</v>
      </c>
      <c r="F1" s="1" t="s">
        <v>94</v>
      </c>
      <c r="G1" s="1" t="s">
        <v>95</v>
      </c>
    </row>
    <row r="2" spans="1:12" ht="47.25">
      <c r="A2" s="95">
        <v>1</v>
      </c>
      <c r="B2" s="96" t="s">
        <v>96</v>
      </c>
      <c r="C2" s="97" t="s">
        <v>97</v>
      </c>
      <c r="D2" s="12"/>
      <c r="E2" s="12"/>
      <c r="F2" s="12"/>
      <c r="G2" s="12"/>
      <c r="L2" s="98"/>
    </row>
    <row r="3" spans="1:7" ht="47.25">
      <c r="A3" s="95">
        <v>2</v>
      </c>
      <c r="B3" s="96" t="s">
        <v>98</v>
      </c>
      <c r="C3" s="99" t="s">
        <v>97</v>
      </c>
      <c r="D3" s="100"/>
      <c r="E3" s="12"/>
      <c r="F3" s="12"/>
      <c r="G3" s="12"/>
    </row>
    <row r="4" spans="1:7" ht="38.25">
      <c r="A4" s="101">
        <v>3</v>
      </c>
      <c r="B4" s="102" t="s">
        <v>99</v>
      </c>
      <c r="C4" s="103" t="s">
        <v>100</v>
      </c>
      <c r="D4" s="100"/>
      <c r="E4" s="12"/>
      <c r="F4" s="12"/>
      <c r="G4" s="12"/>
    </row>
    <row r="5" spans="1:8" ht="47.25">
      <c r="A5" s="101">
        <v>4</v>
      </c>
      <c r="B5" s="104" t="s">
        <v>101</v>
      </c>
      <c r="C5" s="103" t="s">
        <v>102</v>
      </c>
      <c r="D5" s="100"/>
      <c r="E5" s="12"/>
      <c r="F5" s="12"/>
      <c r="G5" s="12"/>
      <c r="H5" s="105"/>
    </row>
    <row r="6" spans="1:7" ht="63">
      <c r="A6" s="101">
        <v>5</v>
      </c>
      <c r="B6" s="104" t="s">
        <v>103</v>
      </c>
      <c r="C6" s="103" t="s">
        <v>102</v>
      </c>
      <c r="D6" s="106"/>
      <c r="E6" s="106"/>
      <c r="F6" s="12"/>
      <c r="G6" s="12"/>
    </row>
    <row r="7" spans="1:7" ht="47.25">
      <c r="A7" s="101">
        <v>6</v>
      </c>
      <c r="B7" s="104" t="s">
        <v>104</v>
      </c>
      <c r="C7" s="103" t="s">
        <v>102</v>
      </c>
      <c r="D7" s="106"/>
      <c r="E7" s="106"/>
      <c r="F7" s="12"/>
      <c r="G7" s="12"/>
    </row>
    <row r="8" spans="1:7" ht="31.5">
      <c r="A8" s="101">
        <v>7</v>
      </c>
      <c r="B8" s="104" t="s">
        <v>105</v>
      </c>
      <c r="C8" s="103" t="s">
        <v>102</v>
      </c>
      <c r="D8" s="12"/>
      <c r="E8" s="12"/>
      <c r="F8" s="12"/>
      <c r="G8" s="12"/>
    </row>
    <row r="9" spans="1:7" ht="47.25">
      <c r="A9" s="101">
        <v>8</v>
      </c>
      <c r="B9" s="104" t="s">
        <v>106</v>
      </c>
      <c r="C9" s="103" t="s">
        <v>102</v>
      </c>
      <c r="D9" s="12"/>
      <c r="E9" s="12"/>
      <c r="F9" s="12"/>
      <c r="G9" s="12"/>
    </row>
    <row r="10" spans="1:7" ht="25.5">
      <c r="A10" s="101">
        <v>9</v>
      </c>
      <c r="B10" s="107" t="s">
        <v>107</v>
      </c>
      <c r="C10" s="108" t="s">
        <v>108</v>
      </c>
      <c r="D10" s="12"/>
      <c r="E10" s="12"/>
      <c r="F10" s="12"/>
      <c r="G10" s="12"/>
    </row>
    <row r="11" spans="1:7" ht="38.25">
      <c r="A11" s="101">
        <v>10</v>
      </c>
      <c r="B11" s="102" t="s">
        <v>109</v>
      </c>
      <c r="C11" s="108" t="s">
        <v>110</v>
      </c>
      <c r="D11" s="12"/>
      <c r="E11" s="12"/>
      <c r="F11" s="12"/>
      <c r="G11" s="12"/>
    </row>
    <row r="12" spans="1:7" ht="38.25">
      <c r="A12" s="101">
        <v>11</v>
      </c>
      <c r="B12" s="102" t="s">
        <v>111</v>
      </c>
      <c r="C12" s="108" t="s">
        <v>112</v>
      </c>
      <c r="D12" s="12"/>
      <c r="E12" s="12"/>
      <c r="F12" s="12"/>
      <c r="G12" s="12"/>
    </row>
    <row r="13" spans="1:7" ht="25.5">
      <c r="A13" s="101">
        <v>12</v>
      </c>
      <c r="B13" s="102" t="s">
        <v>113</v>
      </c>
      <c r="C13" s="108" t="s">
        <v>114</v>
      </c>
      <c r="D13" s="12"/>
      <c r="E13" s="12"/>
      <c r="F13" s="12"/>
      <c r="G13" s="12"/>
    </row>
    <row r="14" spans="1:7" ht="38.25">
      <c r="A14" s="101">
        <v>13</v>
      </c>
      <c r="B14" s="102" t="s">
        <v>115</v>
      </c>
      <c r="C14" s="108" t="s">
        <v>116</v>
      </c>
      <c r="D14" s="12"/>
      <c r="E14" s="12"/>
      <c r="F14" s="12"/>
      <c r="G14" s="12"/>
    </row>
    <row r="15" spans="1:7" ht="25.5">
      <c r="A15" s="101">
        <v>14</v>
      </c>
      <c r="B15" s="102" t="s">
        <v>167</v>
      </c>
      <c r="C15" s="108" t="s">
        <v>117</v>
      </c>
      <c r="D15" s="12"/>
      <c r="E15" s="12"/>
      <c r="F15" s="12"/>
      <c r="G15" s="12"/>
    </row>
    <row r="16" spans="1:7" ht="38.25">
      <c r="A16" s="101">
        <v>15</v>
      </c>
      <c r="B16" s="102" t="s">
        <v>118</v>
      </c>
      <c r="C16" s="108" t="s">
        <v>119</v>
      </c>
      <c r="D16" s="12"/>
      <c r="E16" s="12"/>
      <c r="F16" s="12"/>
      <c r="G16" s="12"/>
    </row>
    <row r="17" spans="1:7" ht="38.25">
      <c r="A17" s="95">
        <v>16</v>
      </c>
      <c r="B17" s="109" t="s">
        <v>120</v>
      </c>
      <c r="C17" s="110" t="s">
        <v>121</v>
      </c>
      <c r="D17" s="12"/>
      <c r="E17" s="12"/>
      <c r="F17" s="12"/>
      <c r="G17" s="12"/>
    </row>
    <row r="18" spans="1:7" ht="38.25">
      <c r="A18" s="101">
        <v>17</v>
      </c>
      <c r="B18" s="102" t="s">
        <v>122</v>
      </c>
      <c r="C18" s="111" t="s">
        <v>121</v>
      </c>
      <c r="D18" s="12"/>
      <c r="E18" s="12"/>
      <c r="F18" s="12"/>
      <c r="G18" s="12"/>
    </row>
    <row r="19" spans="1:7" ht="38.25">
      <c r="A19" s="101">
        <v>18</v>
      </c>
      <c r="B19" s="102" t="s">
        <v>123</v>
      </c>
      <c r="C19" s="112" t="s">
        <v>121</v>
      </c>
      <c r="D19" s="106"/>
      <c r="E19" s="106"/>
      <c r="F19" s="12"/>
      <c r="G19" s="12"/>
    </row>
    <row r="20" spans="1:7" ht="38.25">
      <c r="A20" s="95">
        <v>19</v>
      </c>
      <c r="B20" s="113" t="s">
        <v>124</v>
      </c>
      <c r="C20" s="114" t="s">
        <v>125</v>
      </c>
      <c r="D20" s="106"/>
      <c r="E20" s="106"/>
      <c r="F20" s="12"/>
      <c r="G20" s="12"/>
    </row>
    <row r="21" spans="1:7" ht="63.75">
      <c r="A21" s="95">
        <v>20</v>
      </c>
      <c r="B21" s="115" t="s">
        <v>126</v>
      </c>
      <c r="C21" s="114" t="s">
        <v>125</v>
      </c>
      <c r="D21" s="12"/>
      <c r="E21" s="12"/>
      <c r="F21" s="12"/>
      <c r="G21" s="12"/>
    </row>
    <row r="22" spans="1:7" ht="63.75">
      <c r="A22" s="95">
        <v>21</v>
      </c>
      <c r="B22" s="115" t="s">
        <v>127</v>
      </c>
      <c r="C22" s="114" t="s">
        <v>125</v>
      </c>
      <c r="D22" s="12"/>
      <c r="E22" s="12"/>
      <c r="F22" s="12"/>
      <c r="G22" s="12"/>
    </row>
    <row r="23" spans="1:7" ht="38.25">
      <c r="A23" s="95">
        <v>22</v>
      </c>
      <c r="B23" s="115" t="s">
        <v>128</v>
      </c>
      <c r="C23" s="114" t="s">
        <v>125</v>
      </c>
      <c r="D23" s="12"/>
      <c r="E23" s="12"/>
      <c r="F23" s="12"/>
      <c r="G23" s="12"/>
    </row>
    <row r="24" spans="1:7" ht="12.75">
      <c r="A24" s="116"/>
      <c r="B24" s="115"/>
      <c r="C24" s="114"/>
      <c r="D24" s="12"/>
      <c r="E24" s="12"/>
      <c r="F24" s="12"/>
      <c r="G24" s="12"/>
    </row>
    <row r="25" spans="1:7" ht="12.75">
      <c r="A25" s="117"/>
      <c r="B25" s="118"/>
      <c r="C25" s="119"/>
      <c r="D25" s="12"/>
      <c r="E25" s="12"/>
      <c r="F25" s="12"/>
      <c r="G25" s="12"/>
    </row>
    <row r="26" spans="1:7" ht="12.75">
      <c r="A26" s="117"/>
      <c r="B26" s="120"/>
      <c r="C26" s="114"/>
      <c r="D26" s="12"/>
      <c r="E26" s="12"/>
      <c r="F26" s="12"/>
      <c r="G26" s="12"/>
    </row>
    <row r="27" spans="1:7" ht="12.75">
      <c r="A27" s="117"/>
      <c r="B27" s="120"/>
      <c r="C27" s="114"/>
      <c r="D27" s="12"/>
      <c r="E27" s="12"/>
      <c r="F27" s="12"/>
      <c r="G27" s="12"/>
    </row>
    <row r="28" spans="1:7" ht="12.75">
      <c r="A28" s="117"/>
      <c r="B28" s="120"/>
      <c r="C28" s="114"/>
      <c r="D28" s="12"/>
      <c r="E28" s="12"/>
      <c r="F28" s="12"/>
      <c r="G28" s="12"/>
    </row>
    <row r="29" spans="1:7" ht="12.75">
      <c r="A29" s="117"/>
      <c r="B29" s="120"/>
      <c r="C29" s="121"/>
      <c r="D29" s="12"/>
      <c r="E29" s="12"/>
      <c r="F29" s="12"/>
      <c r="G29" s="12"/>
    </row>
    <row r="30" spans="1:7" ht="12.75">
      <c r="A30" s="117"/>
      <c r="B30" s="120"/>
      <c r="C30" s="121"/>
      <c r="D30" s="12"/>
      <c r="E30" s="12"/>
      <c r="F30" s="12"/>
      <c r="G30" s="12"/>
    </row>
    <row r="31" spans="1:7" ht="12.75">
      <c r="A31" s="117"/>
      <c r="B31" s="120"/>
      <c r="C31" s="121"/>
      <c r="D31" s="12"/>
      <c r="E31" s="12"/>
      <c r="F31" s="12"/>
      <c r="G31" s="12"/>
    </row>
    <row r="32" spans="1:7" ht="12.75">
      <c r="A32" s="117"/>
      <c r="B32" s="120"/>
      <c r="C32" s="121"/>
      <c r="D32" s="12"/>
      <c r="E32" s="12"/>
      <c r="F32" s="12"/>
      <c r="G32" s="12"/>
    </row>
    <row r="33" spans="1:7" ht="12.75">
      <c r="A33" s="117"/>
      <c r="B33" s="120"/>
      <c r="C33" s="121"/>
      <c r="D33" s="12"/>
      <c r="E33" s="12"/>
      <c r="F33" s="12"/>
      <c r="G33" s="12"/>
    </row>
    <row r="34" spans="1:7" ht="12.75">
      <c r="A34" s="117"/>
      <c r="B34" s="120"/>
      <c r="C34" s="121"/>
      <c r="D34" s="12"/>
      <c r="E34" s="12"/>
      <c r="F34" s="12"/>
      <c r="G34" s="12"/>
    </row>
    <row r="35" spans="1:7" ht="12.75">
      <c r="A35" s="117"/>
      <c r="B35" s="120"/>
      <c r="C35" s="121"/>
      <c r="D35" s="12"/>
      <c r="E35" s="12"/>
      <c r="F35" s="12"/>
      <c r="G35" s="12"/>
    </row>
    <row r="36" spans="1:7" ht="12.75">
      <c r="A36" s="117"/>
      <c r="B36" s="120"/>
      <c r="C36" s="121"/>
      <c r="D36" s="12"/>
      <c r="E36" s="12"/>
      <c r="F36" s="12"/>
      <c r="G36" s="12"/>
    </row>
    <row r="37" spans="1:7" ht="12.75">
      <c r="A37" s="117"/>
      <c r="B37" s="120"/>
      <c r="C37" s="121"/>
      <c r="D37" s="12"/>
      <c r="E37" s="12"/>
      <c r="F37" s="12"/>
      <c r="G37" s="12"/>
    </row>
    <row r="38" spans="1:7" ht="12.75">
      <c r="A38" s="117"/>
      <c r="B38" s="120"/>
      <c r="C38" s="121"/>
      <c r="D38" s="12"/>
      <c r="E38" s="12"/>
      <c r="F38" s="12"/>
      <c r="G38" s="12"/>
    </row>
    <row r="39" spans="1:7" ht="12.75">
      <c r="A39" s="117"/>
      <c r="B39" s="120"/>
      <c r="C39" s="121"/>
      <c r="D39" s="12"/>
      <c r="E39" s="12"/>
      <c r="F39" s="12"/>
      <c r="G39" s="12"/>
    </row>
    <row r="40" spans="1:7" ht="12.75">
      <c r="A40" s="117"/>
      <c r="B40" s="106"/>
      <c r="C40" s="121"/>
      <c r="D40" s="12"/>
      <c r="E40" s="12"/>
      <c r="F40" s="12"/>
      <c r="G40" s="12"/>
    </row>
    <row r="41" spans="1:7" ht="12.75">
      <c r="A41" s="117"/>
      <c r="B41" s="106"/>
      <c r="C41" s="121"/>
      <c r="D41" s="12"/>
      <c r="E41" s="12"/>
      <c r="F41" s="12"/>
      <c r="G41" s="12"/>
    </row>
    <row r="42" spans="1:7" ht="12.75">
      <c r="A42" s="117"/>
      <c r="B42" s="106"/>
      <c r="C42" s="121"/>
      <c r="D42" s="12"/>
      <c r="E42" s="12"/>
      <c r="F42" s="12"/>
      <c r="G42" s="12"/>
    </row>
    <row r="43" spans="1:7" ht="12.75">
      <c r="A43" s="117"/>
      <c r="B43" s="106"/>
      <c r="C43" s="121"/>
      <c r="D43" s="12"/>
      <c r="E43" s="12"/>
      <c r="F43" s="12"/>
      <c r="G43" s="12"/>
    </row>
    <row r="44" spans="1:7" ht="12.75">
      <c r="A44" s="117"/>
      <c r="B44" s="106"/>
      <c r="C44" s="121"/>
      <c r="D44" s="12"/>
      <c r="E44" s="12"/>
      <c r="F44" s="12"/>
      <c r="G44" s="12"/>
    </row>
    <row r="45" spans="1:7" ht="12.75">
      <c r="A45" s="117"/>
      <c r="B45" s="106"/>
      <c r="C45" s="121"/>
      <c r="D45" s="12"/>
      <c r="E45" s="12"/>
      <c r="F45" s="12"/>
      <c r="G45" s="12"/>
    </row>
    <row r="46" spans="1:7" ht="12.75">
      <c r="A46" s="117"/>
      <c r="B46" s="106"/>
      <c r="C46" s="121"/>
      <c r="D46" s="12"/>
      <c r="E46" s="12"/>
      <c r="F46" s="12"/>
      <c r="G46" s="12"/>
    </row>
    <row r="47" spans="1:7" ht="12.75">
      <c r="A47" s="117"/>
      <c r="B47" s="106"/>
      <c r="C47" s="121"/>
      <c r="D47" s="12"/>
      <c r="E47" s="12"/>
      <c r="F47" s="12"/>
      <c r="G47" s="12"/>
    </row>
    <row r="48" spans="1:7" ht="12.75">
      <c r="A48" s="117"/>
      <c r="B48" s="106"/>
      <c r="C48" s="121"/>
      <c r="D48" s="12"/>
      <c r="E48" s="12"/>
      <c r="F48" s="12"/>
      <c r="G48" s="12"/>
    </row>
    <row r="49" spans="1:7" ht="12.75">
      <c r="A49" s="117"/>
      <c r="B49" s="106"/>
      <c r="C49" s="121"/>
      <c r="D49" s="12"/>
      <c r="E49" s="12"/>
      <c r="F49" s="12"/>
      <c r="G49" s="12"/>
    </row>
    <row r="50" spans="1:7" ht="12.75">
      <c r="A50" s="117"/>
      <c r="B50" s="106"/>
      <c r="C50" s="121"/>
      <c r="D50" s="12"/>
      <c r="E50" s="12"/>
      <c r="F50" s="12"/>
      <c r="G50" s="12"/>
    </row>
    <row r="51" spans="1:7" ht="12.75">
      <c r="A51" s="117"/>
      <c r="B51" s="106"/>
      <c r="C51" s="121"/>
      <c r="D51" s="12"/>
      <c r="E51" s="12"/>
      <c r="F51" s="12"/>
      <c r="G51" s="12"/>
    </row>
    <row r="52" spans="1:7" ht="12.75">
      <c r="A52" s="117"/>
      <c r="B52" s="106"/>
      <c r="C52" s="121"/>
      <c r="D52" s="12"/>
      <c r="E52" s="12"/>
      <c r="F52" s="12"/>
      <c r="G52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10.140625" style="122" customWidth="1"/>
    <col min="2" max="2" width="20.421875" style="123" customWidth="1"/>
    <col min="3" max="3" width="15.8515625" style="124" customWidth="1"/>
    <col min="4" max="6" width="8.7109375" style="1" customWidth="1"/>
    <col min="7" max="7" width="9.28125" style="1" customWidth="1"/>
    <col min="8" max="16384" width="8.7109375" style="1" customWidth="1"/>
  </cols>
  <sheetData>
    <row r="1" spans="1:7" ht="12.75">
      <c r="A1" s="125" t="s">
        <v>91</v>
      </c>
      <c r="B1" s="126" t="s">
        <v>92</v>
      </c>
      <c r="C1" s="127" t="s">
        <v>93</v>
      </c>
      <c r="D1" s="1" t="s">
        <v>94</v>
      </c>
      <c r="E1" s="1" t="s">
        <v>95</v>
      </c>
      <c r="F1" s="1" t="s">
        <v>94</v>
      </c>
      <c r="G1" s="1" t="s">
        <v>95</v>
      </c>
    </row>
    <row r="2" spans="1:7" ht="38.25">
      <c r="A2" s="128">
        <v>100</v>
      </c>
      <c r="B2" s="107" t="s">
        <v>129</v>
      </c>
      <c r="C2" s="107" t="s">
        <v>130</v>
      </c>
      <c r="D2" s="12"/>
      <c r="E2" s="12"/>
      <c r="F2" s="12"/>
      <c r="G2" s="12"/>
    </row>
    <row r="3" spans="1:7" ht="22.5">
      <c r="A3" s="125">
        <v>101</v>
      </c>
      <c r="B3" s="129" t="s">
        <v>131</v>
      </c>
      <c r="C3" s="130" t="s">
        <v>132</v>
      </c>
      <c r="D3" s="100"/>
      <c r="E3" s="12"/>
      <c r="F3" s="12"/>
      <c r="G3" s="12"/>
    </row>
    <row r="4" spans="1:7" ht="38.25">
      <c r="A4" s="125">
        <v>102</v>
      </c>
      <c r="B4" s="129" t="s">
        <v>133</v>
      </c>
      <c r="C4" s="107" t="s">
        <v>130</v>
      </c>
      <c r="D4" s="100"/>
      <c r="E4" s="12"/>
      <c r="F4" s="12"/>
      <c r="G4" s="12"/>
    </row>
    <row r="5" spans="1:7" ht="38.25">
      <c r="A5" s="125">
        <v>103</v>
      </c>
      <c r="B5" s="129" t="s">
        <v>134</v>
      </c>
      <c r="C5" s="131" t="s">
        <v>135</v>
      </c>
      <c r="D5" s="100"/>
      <c r="E5" s="12"/>
      <c r="F5" s="12"/>
      <c r="G5" s="12"/>
    </row>
    <row r="6" spans="1:7" ht="22.5">
      <c r="A6" s="132">
        <v>104</v>
      </c>
      <c r="B6" s="129" t="s">
        <v>136</v>
      </c>
      <c r="C6" s="129" t="s">
        <v>137</v>
      </c>
      <c r="D6" s="106"/>
      <c r="E6" s="106"/>
      <c r="F6" s="12"/>
      <c r="G6" s="12"/>
    </row>
    <row r="7" spans="1:7" ht="38.25">
      <c r="A7" s="125">
        <v>105</v>
      </c>
      <c r="B7" s="129" t="s">
        <v>138</v>
      </c>
      <c r="C7" s="131" t="s">
        <v>139</v>
      </c>
      <c r="D7" s="106"/>
      <c r="E7" s="106"/>
      <c r="F7" s="12"/>
      <c r="G7" s="12"/>
    </row>
    <row r="8" spans="1:7" ht="38.25">
      <c r="A8" s="132">
        <v>106</v>
      </c>
      <c r="B8" s="129" t="s">
        <v>140</v>
      </c>
      <c r="C8" s="131" t="s">
        <v>141</v>
      </c>
      <c r="D8" s="12"/>
      <c r="E8" s="12"/>
      <c r="F8" s="12"/>
      <c r="G8" s="12"/>
    </row>
    <row r="9" spans="1:7" ht="38.25">
      <c r="A9" s="132">
        <v>107</v>
      </c>
      <c r="B9" s="133" t="s">
        <v>142</v>
      </c>
      <c r="C9" s="131" t="s">
        <v>141</v>
      </c>
      <c r="D9" s="12"/>
      <c r="E9" s="12"/>
      <c r="F9" s="12"/>
      <c r="G9" s="12"/>
    </row>
    <row r="10" spans="1:7" ht="25.5">
      <c r="A10" s="132">
        <v>108</v>
      </c>
      <c r="B10" s="134" t="s">
        <v>143</v>
      </c>
      <c r="C10" s="135" t="s">
        <v>132</v>
      </c>
      <c r="D10" s="12"/>
      <c r="E10" s="12"/>
      <c r="F10" s="12"/>
      <c r="G10" s="12"/>
    </row>
    <row r="11" spans="1:7" ht="38.25">
      <c r="A11" s="132">
        <v>109</v>
      </c>
      <c r="B11" s="134" t="s">
        <v>144</v>
      </c>
      <c r="C11" s="135" t="s">
        <v>132</v>
      </c>
      <c r="D11" s="12"/>
      <c r="E11" s="12"/>
      <c r="F11" s="12"/>
      <c r="G11" s="12"/>
    </row>
    <row r="12" spans="1:7" ht="27" customHeight="1">
      <c r="A12" s="132">
        <v>110</v>
      </c>
      <c r="B12" s="129" t="s">
        <v>145</v>
      </c>
      <c r="C12" s="130" t="s">
        <v>132</v>
      </c>
      <c r="D12" s="12"/>
      <c r="E12" s="12"/>
      <c r="F12" s="12"/>
      <c r="G12" s="12"/>
    </row>
    <row r="13" spans="1:7" ht="22.5">
      <c r="A13" s="132">
        <v>111</v>
      </c>
      <c r="B13" s="136" t="s">
        <v>146</v>
      </c>
      <c r="C13" s="124" t="s">
        <v>147</v>
      </c>
      <c r="D13" s="12"/>
      <c r="E13" s="12"/>
      <c r="F13" s="12"/>
      <c r="G13" s="12"/>
    </row>
    <row r="14" spans="1:7" ht="22.5">
      <c r="A14" s="132">
        <v>112</v>
      </c>
      <c r="B14" s="137" t="s">
        <v>148</v>
      </c>
      <c r="C14" s="130" t="s">
        <v>137</v>
      </c>
      <c r="D14" s="12"/>
      <c r="E14" s="12"/>
      <c r="F14" s="12"/>
      <c r="G14" s="12"/>
    </row>
    <row r="15" spans="1:7" ht="22.5">
      <c r="A15" s="132">
        <v>113</v>
      </c>
      <c r="B15" s="137" t="s">
        <v>149</v>
      </c>
      <c r="C15" s="130" t="s">
        <v>132</v>
      </c>
      <c r="D15" s="12"/>
      <c r="E15" s="12"/>
      <c r="F15" s="12"/>
      <c r="G15" s="12"/>
    </row>
    <row r="16" spans="1:7" ht="12.75">
      <c r="A16" s="132">
        <v>114</v>
      </c>
      <c r="B16" s="137"/>
      <c r="C16" s="130"/>
      <c r="D16" s="12"/>
      <c r="E16" s="12"/>
      <c r="F16" s="12"/>
      <c r="G16" s="12"/>
    </row>
    <row r="17" spans="1:7" ht="12.75">
      <c r="A17" s="132">
        <v>115</v>
      </c>
      <c r="B17" s="137"/>
      <c r="C17" s="138"/>
      <c r="D17" s="12"/>
      <c r="E17" s="12"/>
      <c r="F17" s="12"/>
      <c r="G17" s="12"/>
    </row>
    <row r="18" spans="4:7" ht="12.75">
      <c r="D18" s="12"/>
      <c r="E18" s="12"/>
      <c r="F18" s="12"/>
      <c r="G18" s="12"/>
    </row>
    <row r="19" spans="4:7" ht="12.75">
      <c r="D19" s="106"/>
      <c r="E19" s="106"/>
      <c r="F19" s="12"/>
      <c r="G19" s="12"/>
    </row>
    <row r="20" spans="4:7" ht="12.75">
      <c r="D20" s="106"/>
      <c r="E20" s="106"/>
      <c r="F20" s="12"/>
      <c r="G20" s="12"/>
    </row>
    <row r="21" spans="4:7" ht="12.75">
      <c r="D21" s="12"/>
      <c r="E21" s="12"/>
      <c r="F21" s="12"/>
      <c r="G21" s="12"/>
    </row>
    <row r="22" spans="4:7" ht="12.75">
      <c r="D22" s="12"/>
      <c r="E22" s="12"/>
      <c r="F22" s="12"/>
      <c r="G22" s="12"/>
    </row>
    <row r="23" spans="4:7" ht="12.75">
      <c r="D23" s="12"/>
      <c r="E23" s="12"/>
      <c r="F23" s="12"/>
      <c r="G23" s="12"/>
    </row>
    <row r="24" spans="4:7" ht="12.75">
      <c r="D24" s="12"/>
      <c r="E24" s="12"/>
      <c r="F24" s="12"/>
      <c r="G24" s="12"/>
    </row>
    <row r="25" spans="4:7" ht="12.75">
      <c r="D25" s="12"/>
      <c r="E25" s="12"/>
      <c r="F25" s="12"/>
      <c r="G25" s="12"/>
    </row>
    <row r="26" spans="4:7" ht="12.75">
      <c r="D26" s="12"/>
      <c r="E26" s="12"/>
      <c r="F26" s="12"/>
      <c r="G26" s="12"/>
    </row>
    <row r="27" spans="4:7" ht="12.75">
      <c r="D27" s="12"/>
      <c r="E27" s="12"/>
      <c r="F27" s="12"/>
      <c r="G27" s="12"/>
    </row>
    <row r="28" spans="4:7" ht="12.75">
      <c r="D28" s="12"/>
      <c r="E28" s="12"/>
      <c r="F28" s="12"/>
      <c r="G28" s="12"/>
    </row>
    <row r="29" spans="4:7" ht="12.75">
      <c r="D29" s="12"/>
      <c r="E29" s="12"/>
      <c r="F29" s="12"/>
      <c r="G29" s="12"/>
    </row>
    <row r="30" spans="4:7" ht="12.75">
      <c r="D30" s="12"/>
      <c r="E30" s="12"/>
      <c r="F30" s="12"/>
      <c r="G30" s="12"/>
    </row>
    <row r="31" spans="4:7" ht="12.75">
      <c r="D31" s="12"/>
      <c r="E31" s="12"/>
      <c r="F31" s="12"/>
      <c r="G31" s="12"/>
    </row>
    <row r="32" spans="4:7" ht="12.75">
      <c r="D32" s="12"/>
      <c r="E32" s="12"/>
      <c r="F32" s="12"/>
      <c r="G32" s="12"/>
    </row>
    <row r="33" spans="4:7" ht="12.75">
      <c r="D33" s="12"/>
      <c r="E33" s="12"/>
      <c r="F33" s="12"/>
      <c r="G33" s="12"/>
    </row>
    <row r="34" spans="4:7" ht="12.75">
      <c r="D34" s="12"/>
      <c r="E34" s="12"/>
      <c r="F34" s="12"/>
      <c r="G34" s="12"/>
    </row>
    <row r="35" spans="4:7" ht="12.75">
      <c r="D35" s="12"/>
      <c r="E35" s="12"/>
      <c r="F35" s="12"/>
      <c r="G35" s="12"/>
    </row>
    <row r="36" spans="4:7" ht="12.75">
      <c r="D36" s="12"/>
      <c r="E36" s="12"/>
      <c r="F36" s="12"/>
      <c r="G36" s="12"/>
    </row>
    <row r="37" spans="4:7" ht="12.75">
      <c r="D37" s="12"/>
      <c r="E37" s="12"/>
      <c r="F37" s="12"/>
      <c r="G37" s="12"/>
    </row>
    <row r="38" spans="4:7" ht="12.75">
      <c r="D38" s="12"/>
      <c r="E38" s="12"/>
      <c r="F38" s="12"/>
      <c r="G38" s="12"/>
    </row>
    <row r="39" spans="4:7" ht="12.75">
      <c r="D39" s="12"/>
      <c r="E39" s="12"/>
      <c r="F39" s="12"/>
      <c r="G39" s="12"/>
    </row>
    <row r="40" spans="4:7" ht="12.75">
      <c r="D40" s="12"/>
      <c r="E40" s="12"/>
      <c r="F40" s="12"/>
      <c r="G40" s="12"/>
    </row>
    <row r="41" spans="4:7" ht="12.75">
      <c r="D41" s="12"/>
      <c r="E41" s="12"/>
      <c r="F41" s="12"/>
      <c r="G41" s="12"/>
    </row>
    <row r="42" spans="4:7" ht="12.75">
      <c r="D42" s="12"/>
      <c r="E42" s="12"/>
      <c r="F42" s="12"/>
      <c r="G42" s="12"/>
    </row>
    <row r="43" spans="4:7" ht="12.75">
      <c r="D43" s="12"/>
      <c r="E43" s="12"/>
      <c r="F43" s="12"/>
      <c r="G43" s="12"/>
    </row>
    <row r="44" spans="4:7" ht="12.75">
      <c r="D44" s="12"/>
      <c r="E44" s="12"/>
      <c r="F44" s="12"/>
      <c r="G44" s="12"/>
    </row>
    <row r="45" spans="4:7" ht="12.75">
      <c r="D45" s="12"/>
      <c r="E45" s="12"/>
      <c r="F45" s="12"/>
      <c r="G45" s="12"/>
    </row>
    <row r="46" spans="4:7" ht="12.75">
      <c r="D46" s="12"/>
      <c r="E46" s="12"/>
      <c r="F46" s="12"/>
      <c r="G46" s="12"/>
    </row>
    <row r="47" spans="4:7" ht="12.75">
      <c r="D47" s="12"/>
      <c r="E47" s="12"/>
      <c r="F47" s="12"/>
      <c r="G47" s="12"/>
    </row>
    <row r="48" spans="4:7" ht="12.75">
      <c r="D48" s="12"/>
      <c r="E48" s="12"/>
      <c r="F48" s="12"/>
      <c r="G48" s="12"/>
    </row>
    <row r="49" spans="4:7" ht="12.75">
      <c r="D49" s="12"/>
      <c r="E49" s="12"/>
      <c r="F49" s="12"/>
      <c r="G49" s="12"/>
    </row>
    <row r="50" spans="4:7" ht="12.75">
      <c r="D50" s="12"/>
      <c r="E50" s="12"/>
      <c r="F50" s="12"/>
      <c r="G50" s="12"/>
    </row>
    <row r="51" spans="4:7" ht="12.75">
      <c r="D51" s="12"/>
      <c r="E51" s="12"/>
      <c r="F51" s="12"/>
      <c r="G51" s="12"/>
    </row>
    <row r="52" spans="4:7" ht="12.75">
      <c r="D52" s="12"/>
      <c r="E52" s="12"/>
      <c r="F52" s="12"/>
      <c r="G52" s="1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5" sqref="B5"/>
    </sheetView>
  </sheetViews>
  <sheetFormatPr defaultColWidth="8.7109375" defaultRowHeight="12.75"/>
  <cols>
    <col min="1" max="1" width="9.140625" style="122" customWidth="1"/>
    <col min="2" max="2" width="21.421875" style="124" customWidth="1"/>
    <col min="3" max="3" width="10.57421875" style="123" customWidth="1"/>
    <col min="4" max="6" width="8.7109375" style="1" customWidth="1"/>
    <col min="7" max="7" width="9.28125" style="1" customWidth="1"/>
    <col min="8" max="16384" width="8.7109375" style="1" customWidth="1"/>
  </cols>
  <sheetData>
    <row r="1" spans="1:7" ht="12.75">
      <c r="A1" s="125" t="s">
        <v>91</v>
      </c>
      <c r="B1" s="127" t="s">
        <v>92</v>
      </c>
      <c r="C1" s="126" t="s">
        <v>93</v>
      </c>
      <c r="D1" s="1" t="s">
        <v>94</v>
      </c>
      <c r="E1" s="1" t="s">
        <v>95</v>
      </c>
      <c r="F1" s="1" t="s">
        <v>94</v>
      </c>
      <c r="G1" s="1" t="s">
        <v>95</v>
      </c>
    </row>
    <row r="2" spans="1:7" ht="12.75">
      <c r="A2" s="127">
        <v>200</v>
      </c>
      <c r="B2" s="133" t="s">
        <v>150</v>
      </c>
      <c r="C2" s="139" t="s">
        <v>132</v>
      </c>
      <c r="D2" s="12"/>
      <c r="E2" s="12"/>
      <c r="F2" s="12"/>
      <c r="G2" s="12"/>
    </row>
    <row r="3" spans="1:7" ht="33.75">
      <c r="A3" s="127">
        <v>201</v>
      </c>
      <c r="B3" s="133" t="s">
        <v>151</v>
      </c>
      <c r="C3" s="140" t="s">
        <v>152</v>
      </c>
      <c r="D3" s="100"/>
      <c r="E3" s="12"/>
      <c r="F3" s="12"/>
      <c r="G3" s="12"/>
    </row>
    <row r="4" spans="1:7" ht="22.5">
      <c r="A4" s="127">
        <v>202</v>
      </c>
      <c r="B4" s="133" t="s">
        <v>153</v>
      </c>
      <c r="C4" s="141" t="s">
        <v>137</v>
      </c>
      <c r="D4" s="100"/>
      <c r="E4" s="12"/>
      <c r="F4" s="12"/>
      <c r="G4" s="12"/>
    </row>
    <row r="5" spans="1:7" ht="22.5">
      <c r="A5" s="127">
        <v>203</v>
      </c>
      <c r="B5" s="142" t="s">
        <v>154</v>
      </c>
      <c r="C5" s="126" t="s">
        <v>155</v>
      </c>
      <c r="D5" s="100"/>
      <c r="E5" s="12"/>
      <c r="F5" s="12"/>
      <c r="G5" s="12"/>
    </row>
    <row r="6" spans="1:7" ht="12.75">
      <c r="A6" s="127">
        <v>204</v>
      </c>
      <c r="B6" s="142"/>
      <c r="C6" s="126"/>
      <c r="D6" s="106"/>
      <c r="E6" s="106"/>
      <c r="F6" s="12"/>
      <c r="G6" s="12"/>
    </row>
    <row r="7" spans="1:7" ht="12.75">
      <c r="A7" s="127">
        <v>205</v>
      </c>
      <c r="B7" s="142" t="s">
        <v>156</v>
      </c>
      <c r="C7" s="141" t="s">
        <v>157</v>
      </c>
      <c r="D7" s="106"/>
      <c r="E7" s="106"/>
      <c r="F7" s="12"/>
      <c r="G7" s="12"/>
    </row>
    <row r="8" spans="1:7" ht="12.75">
      <c r="A8" s="126">
        <v>206</v>
      </c>
      <c r="B8" s="134"/>
      <c r="C8" s="98"/>
      <c r="D8" s="12"/>
      <c r="E8" s="12"/>
      <c r="F8" s="12"/>
      <c r="G8" s="12"/>
    </row>
    <row r="9" spans="1:7" ht="12.75">
      <c r="A9" s="126">
        <v>208</v>
      </c>
      <c r="B9" s="142"/>
      <c r="C9" s="141"/>
      <c r="D9" s="12"/>
      <c r="E9" s="12"/>
      <c r="F9" s="12"/>
      <c r="G9" s="12"/>
    </row>
    <row r="10" spans="1:7" ht="12.75">
      <c r="A10" s="126">
        <v>209</v>
      </c>
      <c r="B10" s="142"/>
      <c r="C10" s="143"/>
      <c r="D10" s="12"/>
      <c r="E10" s="12"/>
      <c r="F10" s="12"/>
      <c r="G10" s="12"/>
    </row>
    <row r="11" spans="1:7" ht="12.75">
      <c r="A11" s="126">
        <v>210</v>
      </c>
      <c r="B11" s="142"/>
      <c r="C11" s="141"/>
      <c r="D11" s="12"/>
      <c r="E11" s="12"/>
      <c r="F11" s="12"/>
      <c r="G11" s="12"/>
    </row>
    <row r="12" spans="1:7" ht="12.75">
      <c r="A12" s="126">
        <v>211</v>
      </c>
      <c r="B12" s="142"/>
      <c r="C12" s="141"/>
      <c r="D12" s="12"/>
      <c r="E12" s="12"/>
      <c r="F12" s="12"/>
      <c r="G12" s="12"/>
    </row>
    <row r="13" spans="1:7" ht="12.75">
      <c r="A13" s="126">
        <v>213</v>
      </c>
      <c r="B13" s="142"/>
      <c r="C13" s="141"/>
      <c r="D13" s="12"/>
      <c r="E13" s="12"/>
      <c r="F13" s="12"/>
      <c r="G13" s="12"/>
    </row>
    <row r="14" spans="1:7" ht="12.75">
      <c r="A14" s="126">
        <v>214</v>
      </c>
      <c r="B14" s="133"/>
      <c r="C14" s="141"/>
      <c r="D14" s="12"/>
      <c r="E14" s="12"/>
      <c r="F14" s="12"/>
      <c r="G14" s="12"/>
    </row>
    <row r="15" spans="1:7" ht="12.75">
      <c r="A15" s="144">
        <v>215</v>
      </c>
      <c r="B15" s="145"/>
      <c r="C15" s="146"/>
      <c r="D15" s="12"/>
      <c r="E15" s="12"/>
      <c r="F15" s="12"/>
      <c r="G15" s="12"/>
    </row>
    <row r="16" spans="1:7" ht="12.75">
      <c r="A16" s="126">
        <v>216</v>
      </c>
      <c r="B16" s="142"/>
      <c r="C16" s="135"/>
      <c r="D16" s="12"/>
      <c r="E16" s="12"/>
      <c r="F16" s="12"/>
      <c r="G16" s="12"/>
    </row>
    <row r="17" spans="1:7" ht="12.75">
      <c r="A17" s="126">
        <v>217</v>
      </c>
      <c r="B17" s="142"/>
      <c r="C17" s="135"/>
      <c r="D17" s="12"/>
      <c r="E17" s="12"/>
      <c r="F17" s="12"/>
      <c r="G17" s="12"/>
    </row>
    <row r="18" spans="1:7" ht="12.75">
      <c r="A18" s="126">
        <v>218</v>
      </c>
      <c r="B18" s="142"/>
      <c r="C18" s="135"/>
      <c r="D18" s="12"/>
      <c r="E18" s="12"/>
      <c r="F18" s="12"/>
      <c r="G18" s="12"/>
    </row>
    <row r="19" spans="1:7" ht="12.75">
      <c r="A19" s="126">
        <v>219</v>
      </c>
      <c r="B19" s="133"/>
      <c r="C19" s="147"/>
      <c r="D19" s="106"/>
      <c r="E19" s="106"/>
      <c r="F19" s="12"/>
      <c r="G19" s="12"/>
    </row>
    <row r="20" spans="1:7" ht="12.75">
      <c r="A20" s="126">
        <v>220</v>
      </c>
      <c r="B20" s="133"/>
      <c r="C20" s="147"/>
      <c r="D20" s="106"/>
      <c r="E20" s="106"/>
      <c r="F20" s="12"/>
      <c r="G20" s="12"/>
    </row>
    <row r="21" spans="1:7" ht="12.75">
      <c r="A21" s="126">
        <v>221</v>
      </c>
      <c r="B21" s="142"/>
      <c r="C21" s="135"/>
      <c r="D21" s="12"/>
      <c r="E21" s="12"/>
      <c r="F21" s="12"/>
      <c r="G21" s="12"/>
    </row>
    <row r="22" spans="1:7" ht="12.75">
      <c r="A22" s="126">
        <v>223</v>
      </c>
      <c r="B22" s="148"/>
      <c r="C22" s="135"/>
      <c r="D22" s="12"/>
      <c r="E22" s="12"/>
      <c r="F22" s="12"/>
      <c r="G22" s="12"/>
    </row>
    <row r="23" spans="1:7" ht="12.75">
      <c r="A23" s="126">
        <v>224</v>
      </c>
      <c r="B23" s="133"/>
      <c r="C23" s="141"/>
      <c r="D23" s="12"/>
      <c r="E23" s="12"/>
      <c r="F23" s="12"/>
      <c r="G23" s="12"/>
    </row>
    <row r="24" spans="1:7" ht="12.75">
      <c r="A24" s="126">
        <v>225</v>
      </c>
      <c r="B24" s="142"/>
      <c r="C24" s="126"/>
      <c r="D24" s="12"/>
      <c r="E24" s="12"/>
      <c r="F24" s="12"/>
      <c r="G24" s="12"/>
    </row>
    <row r="25" spans="1:7" ht="12.75">
      <c r="A25" s="124">
        <v>226</v>
      </c>
      <c r="B25" s="149"/>
      <c r="C25" s="108"/>
      <c r="D25" s="12"/>
      <c r="E25" s="12"/>
      <c r="F25" s="12"/>
      <c r="G25" s="12"/>
    </row>
    <row r="26" spans="1:7" s="92" customFormat="1" ht="12.75">
      <c r="A26" s="124">
        <v>227</v>
      </c>
      <c r="B26" s="129"/>
      <c r="C26" s="150"/>
      <c r="D26" s="12"/>
      <c r="E26" s="12"/>
      <c r="F26" s="12"/>
      <c r="G26" s="12"/>
    </row>
    <row r="27" spans="1:7" ht="12.75">
      <c r="A27" s="122">
        <v>228</v>
      </c>
      <c r="B27" s="145"/>
      <c r="D27" s="12"/>
      <c r="E27" s="12"/>
      <c r="F27" s="12"/>
      <c r="G27" s="12"/>
    </row>
    <row r="28" spans="1:7" ht="12.75">
      <c r="A28" s="122">
        <v>229</v>
      </c>
      <c r="B28" s="145"/>
      <c r="D28" s="12"/>
      <c r="E28" s="12"/>
      <c r="F28" s="12"/>
      <c r="G28" s="12"/>
    </row>
    <row r="29" spans="4:7" ht="12.75">
      <c r="D29" s="12"/>
      <c r="E29" s="12"/>
      <c r="F29" s="12"/>
      <c r="G29" s="12"/>
    </row>
    <row r="30" spans="4:7" ht="12.75">
      <c r="D30" s="12"/>
      <c r="E30" s="12"/>
      <c r="F30" s="12"/>
      <c r="G30" s="12"/>
    </row>
    <row r="31" spans="4:7" ht="12.75">
      <c r="D31" s="12"/>
      <c r="E31" s="12"/>
      <c r="F31" s="12"/>
      <c r="G31" s="12"/>
    </row>
    <row r="32" spans="4:7" ht="12.75">
      <c r="D32" s="12"/>
      <c r="E32" s="12"/>
      <c r="F32" s="12"/>
      <c r="G32" s="12"/>
    </row>
    <row r="33" spans="4:7" ht="12.75">
      <c r="D33" s="12"/>
      <c r="E33" s="12"/>
      <c r="F33" s="12"/>
      <c r="G33" s="12"/>
    </row>
    <row r="34" spans="4:7" ht="12.75">
      <c r="D34" s="12"/>
      <c r="E34" s="12"/>
      <c r="F34" s="12"/>
      <c r="G34" s="12"/>
    </row>
    <row r="35" spans="4:7" ht="12.75">
      <c r="D35" s="12"/>
      <c r="E35" s="12"/>
      <c r="F35" s="12"/>
      <c r="G35" s="12"/>
    </row>
    <row r="36" spans="4:7" ht="12.75">
      <c r="D36" s="12"/>
      <c r="E36" s="12"/>
      <c r="F36" s="12"/>
      <c r="G36" s="12"/>
    </row>
    <row r="37" spans="4:7" ht="12.75">
      <c r="D37" s="12"/>
      <c r="E37" s="12"/>
      <c r="F37" s="12"/>
      <c r="G37" s="12"/>
    </row>
    <row r="38" spans="4:7" ht="12.75">
      <c r="D38" s="12"/>
      <c r="E38" s="12"/>
      <c r="F38" s="12"/>
      <c r="G38" s="12"/>
    </row>
    <row r="39" spans="4:7" ht="12.75">
      <c r="D39" s="12"/>
      <c r="E39" s="12"/>
      <c r="F39" s="12"/>
      <c r="G39" s="12"/>
    </row>
    <row r="40" spans="4:7" ht="12.75">
      <c r="D40" s="12"/>
      <c r="E40" s="12"/>
      <c r="F40" s="12"/>
      <c r="G40" s="12"/>
    </row>
    <row r="41" spans="4:7" ht="12.75">
      <c r="D41" s="12"/>
      <c r="E41" s="12"/>
      <c r="F41" s="12"/>
      <c r="G41" s="12"/>
    </row>
    <row r="42" spans="4:7" ht="12.75">
      <c r="D42" s="12"/>
      <c r="E42" s="12"/>
      <c r="F42" s="12"/>
      <c r="G42" s="12"/>
    </row>
    <row r="43" spans="4:7" ht="12.75">
      <c r="D43" s="12"/>
      <c r="E43" s="12"/>
      <c r="F43" s="12"/>
      <c r="G43" s="12"/>
    </row>
    <row r="44" spans="4:7" ht="12.75">
      <c r="D44" s="12"/>
      <c r="E44" s="12"/>
      <c r="F44" s="12"/>
      <c r="G44" s="12"/>
    </row>
    <row r="45" spans="4:7" ht="12.75">
      <c r="D45" s="12"/>
      <c r="E45" s="12"/>
      <c r="F45" s="12"/>
      <c r="G45" s="12"/>
    </row>
    <row r="46" spans="4:7" ht="12.75">
      <c r="D46" s="12"/>
      <c r="E46" s="12"/>
      <c r="F46" s="12"/>
      <c r="G46" s="12"/>
    </row>
    <row r="47" spans="4:7" ht="12.75">
      <c r="D47" s="12"/>
      <c r="E47" s="12"/>
      <c r="F47" s="12"/>
      <c r="G47" s="12"/>
    </row>
    <row r="48" spans="4:7" ht="12.75">
      <c r="D48" s="12"/>
      <c r="E48" s="12"/>
      <c r="F48" s="12"/>
      <c r="G48" s="12"/>
    </row>
    <row r="49" spans="4:7" ht="12.75">
      <c r="D49" s="12"/>
      <c r="E49" s="12"/>
      <c r="F49" s="12"/>
      <c r="G49" s="12"/>
    </row>
    <row r="50" spans="4:7" ht="12.75">
      <c r="D50" s="12"/>
      <c r="E50" s="12"/>
      <c r="F50" s="12"/>
      <c r="G50" s="12"/>
    </row>
    <row r="51" spans="4:7" ht="12.75">
      <c r="D51" s="12"/>
      <c r="E51" s="12"/>
      <c r="F51" s="12"/>
      <c r="G51" s="12"/>
    </row>
    <row r="52" spans="4:7" ht="12.75">
      <c r="D52" s="12"/>
      <c r="E52" s="12"/>
      <c r="F52" s="12"/>
      <c r="G52" s="1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6384" width="8.7109375" style="1" customWidth="1"/>
  </cols>
  <sheetData>
    <row r="1" spans="1:6" ht="12.75">
      <c r="A1" s="184" t="s">
        <v>158</v>
      </c>
      <c r="B1" s="184"/>
      <c r="C1" s="185" t="s">
        <v>159</v>
      </c>
      <c r="D1" s="185"/>
      <c r="E1" s="186" t="s">
        <v>160</v>
      </c>
      <c r="F1" s="186"/>
    </row>
    <row r="2" spans="1:6" ht="12.75">
      <c r="A2" s="151" t="s">
        <v>161</v>
      </c>
      <c r="B2" s="152">
        <v>1500</v>
      </c>
      <c r="C2" s="153" t="s">
        <v>161</v>
      </c>
      <c r="D2" s="154">
        <v>1410</v>
      </c>
      <c r="E2" s="155" t="s">
        <v>161</v>
      </c>
      <c r="F2" s="156">
        <v>1080</v>
      </c>
    </row>
    <row r="3" spans="1:6" ht="12.75">
      <c r="A3" s="151" t="s">
        <v>162</v>
      </c>
      <c r="B3" s="152">
        <v>1440</v>
      </c>
      <c r="C3" s="153" t="s">
        <v>162</v>
      </c>
      <c r="D3" s="154">
        <v>1440</v>
      </c>
      <c r="E3" s="155" t="s">
        <v>162</v>
      </c>
      <c r="F3" s="156">
        <v>1180</v>
      </c>
    </row>
    <row r="4" spans="1:6" ht="12.75">
      <c r="A4" s="151" t="s">
        <v>163</v>
      </c>
      <c r="B4" s="152">
        <v>1530</v>
      </c>
      <c r="C4" s="153" t="s">
        <v>163</v>
      </c>
      <c r="D4" s="154">
        <v>1350</v>
      </c>
      <c r="E4" s="155" t="s">
        <v>163</v>
      </c>
      <c r="F4" s="156">
        <v>1170</v>
      </c>
    </row>
    <row r="5" spans="1:15" ht="12.75">
      <c r="A5" s="151" t="s">
        <v>164</v>
      </c>
      <c r="B5" s="152">
        <v>1650</v>
      </c>
      <c r="C5" s="153" t="s">
        <v>164</v>
      </c>
      <c r="D5" s="154">
        <v>1590</v>
      </c>
      <c r="E5" s="155" t="s">
        <v>164</v>
      </c>
      <c r="F5" s="156">
        <v>1620</v>
      </c>
      <c r="N5" s="1">
        <v>3200</v>
      </c>
      <c r="O5" s="1">
        <v>-9</v>
      </c>
    </row>
    <row r="6" spans="1:15" ht="12.75">
      <c r="A6" s="157"/>
      <c r="B6" s="158"/>
      <c r="C6" s="159"/>
      <c r="D6" s="160"/>
      <c r="E6" s="161"/>
      <c r="F6" s="162"/>
      <c r="N6" s="1">
        <v>3400</v>
      </c>
      <c r="O6" s="1">
        <v>-8</v>
      </c>
    </row>
    <row r="7" spans="14:15" ht="12.75">
      <c r="N7" s="1">
        <v>3600</v>
      </c>
      <c r="O7" s="1">
        <v>-7</v>
      </c>
    </row>
    <row r="8" spans="14:15" ht="12.75">
      <c r="N8" s="1">
        <v>3800</v>
      </c>
      <c r="O8" s="1">
        <v>-6</v>
      </c>
    </row>
    <row r="9" spans="14:15" ht="12.75">
      <c r="N9" s="1">
        <v>4000</v>
      </c>
      <c r="O9" s="1">
        <v>-5</v>
      </c>
    </row>
    <row r="10" spans="14:15" ht="12.75">
      <c r="N10" s="1">
        <v>4200</v>
      </c>
      <c r="O10" s="1">
        <v>-4</v>
      </c>
    </row>
    <row r="11" spans="14:15" ht="12.75">
      <c r="N11" s="1">
        <v>4400</v>
      </c>
      <c r="O11" s="1">
        <v>-3</v>
      </c>
    </row>
    <row r="12" spans="14:15" ht="12.75">
      <c r="N12" s="1">
        <v>4600</v>
      </c>
      <c r="O12" s="1">
        <v>-2</v>
      </c>
    </row>
    <row r="13" spans="14:15" ht="12.75">
      <c r="N13" s="1">
        <v>4800</v>
      </c>
      <c r="O13" s="1">
        <v>-1</v>
      </c>
    </row>
    <row r="14" spans="14:15" ht="12.75">
      <c r="N14" s="1">
        <v>5000</v>
      </c>
      <c r="O14" s="1">
        <v>0</v>
      </c>
    </row>
    <row r="15" spans="14:15" ht="12.75">
      <c r="N15" s="1">
        <v>5200</v>
      </c>
      <c r="O15" s="1">
        <v>1</v>
      </c>
    </row>
    <row r="16" spans="14:15" ht="12.75">
      <c r="N16" s="1">
        <v>5400</v>
      </c>
      <c r="O16" s="1">
        <v>2</v>
      </c>
    </row>
    <row r="17" spans="14:15" ht="12.75">
      <c r="N17" s="1">
        <v>5600</v>
      </c>
      <c r="O17" s="1">
        <v>3</v>
      </c>
    </row>
    <row r="18" spans="14:15" ht="12.75">
      <c r="N18" s="1">
        <v>5800</v>
      </c>
      <c r="O18" s="1">
        <v>4</v>
      </c>
    </row>
    <row r="19" spans="14:15" ht="12.75">
      <c r="N19" s="1">
        <v>6000</v>
      </c>
      <c r="O19" s="1">
        <v>5</v>
      </c>
    </row>
    <row r="20" spans="14:15" ht="12.75">
      <c r="N20" s="1">
        <v>6200</v>
      </c>
      <c r="O20" s="1">
        <v>6</v>
      </c>
    </row>
    <row r="21" spans="14:15" ht="12.75">
      <c r="N21" s="1">
        <v>6400</v>
      </c>
      <c r="O21" s="1">
        <v>7</v>
      </c>
    </row>
    <row r="22" spans="14:15" ht="12.75">
      <c r="N22" s="1">
        <v>6600</v>
      </c>
      <c r="O22" s="1">
        <v>8</v>
      </c>
    </row>
    <row r="23" spans="14:15" ht="12.75">
      <c r="N23" s="1">
        <v>6800</v>
      </c>
      <c r="O23" s="1">
        <v>9</v>
      </c>
    </row>
    <row r="24" spans="14:15" ht="12.75">
      <c r="N24" s="1">
        <v>7000</v>
      </c>
      <c r="O24" s="1">
        <v>10</v>
      </c>
    </row>
  </sheetData>
  <sheetProtection selectLockedCells="1" selectUnlockedCells="1"/>
  <mergeCells count="3">
    <mergeCell ref="A1:B1"/>
    <mergeCell ref="C1:D1"/>
    <mergeCell ref="E1: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47.421875" style="0" bestFit="1" customWidth="1"/>
    <col min="2" max="2" width="20.57421875" style="0" bestFit="1" customWidth="1"/>
  </cols>
  <sheetData>
    <row r="1" spans="1:4" ht="12.75">
      <c r="A1" s="166" t="s">
        <v>168</v>
      </c>
      <c r="B1" s="166" t="s">
        <v>169</v>
      </c>
      <c r="C1" s="166" t="s">
        <v>170</v>
      </c>
      <c r="D1" s="166" t="s">
        <v>10</v>
      </c>
    </row>
    <row r="2" spans="1:4" ht="12.75">
      <c r="A2" t="s">
        <v>189</v>
      </c>
      <c r="B2" t="s">
        <v>190</v>
      </c>
      <c r="C2">
        <v>0</v>
      </c>
      <c r="D2">
        <f aca="true" t="shared" si="0" ref="D2:D27">RANK(C2,$C$2:$C$27,1)</f>
        <v>1</v>
      </c>
    </row>
    <row r="3" spans="1:4" ht="12.75">
      <c r="A3" t="s">
        <v>155</v>
      </c>
      <c r="B3" t="s">
        <v>190</v>
      </c>
      <c r="C3">
        <v>0</v>
      </c>
      <c r="D3">
        <f t="shared" si="0"/>
        <v>1</v>
      </c>
    </row>
    <row r="4" spans="1:4" ht="12.75">
      <c r="A4" t="s">
        <v>191</v>
      </c>
      <c r="B4" t="s">
        <v>190</v>
      </c>
      <c r="C4">
        <v>0</v>
      </c>
      <c r="D4">
        <f t="shared" si="0"/>
        <v>1</v>
      </c>
    </row>
    <row r="5" spans="1:4" ht="12.75">
      <c r="A5" t="s">
        <v>196</v>
      </c>
      <c r="B5" t="s">
        <v>190</v>
      </c>
      <c r="C5">
        <v>0</v>
      </c>
      <c r="D5">
        <f t="shared" si="0"/>
        <v>1</v>
      </c>
    </row>
    <row r="6" spans="1:4" ht="12.75">
      <c r="A6" t="s">
        <v>185</v>
      </c>
      <c r="B6" t="s">
        <v>186</v>
      </c>
      <c r="C6">
        <v>145</v>
      </c>
      <c r="D6">
        <f t="shared" si="0"/>
        <v>5</v>
      </c>
    </row>
    <row r="7" spans="1:4" ht="12.75">
      <c r="A7" t="s">
        <v>197</v>
      </c>
      <c r="B7" t="s">
        <v>198</v>
      </c>
      <c r="C7">
        <v>165</v>
      </c>
      <c r="D7">
        <f t="shared" si="0"/>
        <v>6</v>
      </c>
    </row>
    <row r="8" spans="1:4" ht="12.75">
      <c r="A8" t="s">
        <v>187</v>
      </c>
      <c r="B8" t="s">
        <v>188</v>
      </c>
      <c r="C8">
        <v>225</v>
      </c>
      <c r="D8">
        <f t="shared" si="0"/>
        <v>7</v>
      </c>
    </row>
    <row r="9" spans="1:4" ht="12.75">
      <c r="A9" t="s">
        <v>145</v>
      </c>
      <c r="B9" t="s">
        <v>188</v>
      </c>
      <c r="C9">
        <v>225</v>
      </c>
      <c r="D9">
        <f t="shared" si="0"/>
        <v>7</v>
      </c>
    </row>
    <row r="10" spans="1:4" ht="12.75">
      <c r="A10" t="s">
        <v>171</v>
      </c>
      <c r="B10" t="s">
        <v>172</v>
      </c>
      <c r="C10">
        <v>250</v>
      </c>
      <c r="D10">
        <f t="shared" si="0"/>
        <v>9</v>
      </c>
    </row>
    <row r="11" spans="1:4" ht="12.75">
      <c r="A11" t="s">
        <v>173</v>
      </c>
      <c r="B11" t="s">
        <v>172</v>
      </c>
      <c r="C11">
        <v>250</v>
      </c>
      <c r="D11">
        <f t="shared" si="0"/>
        <v>9</v>
      </c>
    </row>
    <row r="12" spans="1:4" ht="12.75">
      <c r="A12" t="s">
        <v>174</v>
      </c>
      <c r="B12" t="s">
        <v>172</v>
      </c>
      <c r="C12">
        <v>250</v>
      </c>
      <c r="D12">
        <f t="shared" si="0"/>
        <v>9</v>
      </c>
    </row>
    <row r="13" spans="1:4" ht="12.75">
      <c r="A13" t="s">
        <v>175</v>
      </c>
      <c r="B13" t="s">
        <v>172</v>
      </c>
      <c r="C13">
        <v>250</v>
      </c>
      <c r="D13">
        <f t="shared" si="0"/>
        <v>9</v>
      </c>
    </row>
    <row r="14" spans="1:4" ht="12.75">
      <c r="A14" t="s">
        <v>176</v>
      </c>
      <c r="B14" t="s">
        <v>172</v>
      </c>
      <c r="C14">
        <v>250</v>
      </c>
      <c r="D14">
        <f t="shared" si="0"/>
        <v>9</v>
      </c>
    </row>
    <row r="15" spans="1:4" ht="12.75">
      <c r="A15" t="s">
        <v>177</v>
      </c>
      <c r="B15" t="s">
        <v>172</v>
      </c>
      <c r="C15">
        <v>250</v>
      </c>
      <c r="D15">
        <f t="shared" si="0"/>
        <v>9</v>
      </c>
    </row>
    <row r="16" spans="1:4" ht="12.75">
      <c r="A16" t="s">
        <v>178</v>
      </c>
      <c r="B16" t="s">
        <v>172</v>
      </c>
      <c r="C16">
        <v>250</v>
      </c>
      <c r="D16">
        <f t="shared" si="0"/>
        <v>9</v>
      </c>
    </row>
    <row r="17" spans="1:4" ht="12.75">
      <c r="A17" t="s">
        <v>179</v>
      </c>
      <c r="B17" t="s">
        <v>172</v>
      </c>
      <c r="C17">
        <v>250</v>
      </c>
      <c r="D17">
        <f t="shared" si="0"/>
        <v>9</v>
      </c>
    </row>
    <row r="18" spans="1:4" ht="12.75">
      <c r="A18" t="s">
        <v>180</v>
      </c>
      <c r="B18" t="s">
        <v>172</v>
      </c>
      <c r="C18">
        <v>250</v>
      </c>
      <c r="D18">
        <f t="shared" si="0"/>
        <v>9</v>
      </c>
    </row>
    <row r="19" spans="1:4" ht="12.75">
      <c r="A19" t="s">
        <v>175</v>
      </c>
      <c r="B19" t="s">
        <v>172</v>
      </c>
      <c r="C19">
        <v>250</v>
      </c>
      <c r="D19">
        <f t="shared" si="0"/>
        <v>9</v>
      </c>
    </row>
    <row r="20" spans="1:4" ht="12.75">
      <c r="A20" t="s">
        <v>181</v>
      </c>
      <c r="B20" t="s">
        <v>172</v>
      </c>
      <c r="C20">
        <v>250</v>
      </c>
      <c r="D20">
        <f t="shared" si="0"/>
        <v>9</v>
      </c>
    </row>
    <row r="21" spans="1:4" ht="12.75">
      <c r="A21" t="s">
        <v>182</v>
      </c>
      <c r="B21" t="s">
        <v>172</v>
      </c>
      <c r="C21">
        <v>250</v>
      </c>
      <c r="D21">
        <f t="shared" si="0"/>
        <v>9</v>
      </c>
    </row>
    <row r="22" spans="1:4" ht="12.75">
      <c r="A22" t="s">
        <v>183</v>
      </c>
      <c r="B22" t="s">
        <v>172</v>
      </c>
      <c r="C22">
        <v>250</v>
      </c>
      <c r="D22">
        <f t="shared" si="0"/>
        <v>9</v>
      </c>
    </row>
    <row r="23" spans="1:4" ht="12.75">
      <c r="A23" t="s">
        <v>184</v>
      </c>
      <c r="B23" t="s">
        <v>172</v>
      </c>
      <c r="C23">
        <v>250</v>
      </c>
      <c r="D23">
        <f t="shared" si="0"/>
        <v>9</v>
      </c>
    </row>
    <row r="24" spans="1:4" ht="12.75">
      <c r="A24" t="s">
        <v>192</v>
      </c>
      <c r="B24" t="s">
        <v>172</v>
      </c>
      <c r="C24">
        <v>250</v>
      </c>
      <c r="D24">
        <f t="shared" si="0"/>
        <v>9</v>
      </c>
    </row>
    <row r="25" spans="1:4" ht="12.75">
      <c r="A25" t="s">
        <v>195</v>
      </c>
      <c r="B25" t="s">
        <v>172</v>
      </c>
      <c r="C25">
        <v>250</v>
      </c>
      <c r="D25">
        <f t="shared" si="0"/>
        <v>9</v>
      </c>
    </row>
    <row r="26" spans="1:4" ht="12.75">
      <c r="A26" t="s">
        <v>199</v>
      </c>
      <c r="B26" t="s">
        <v>172</v>
      </c>
      <c r="C26">
        <v>250</v>
      </c>
      <c r="D26">
        <f t="shared" si="0"/>
        <v>9</v>
      </c>
    </row>
    <row r="27" spans="1:4" ht="12.75">
      <c r="A27" t="s">
        <v>193</v>
      </c>
      <c r="B27" t="s">
        <v>194</v>
      </c>
      <c r="C27">
        <v>290</v>
      </c>
      <c r="D27">
        <f t="shared" si="0"/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7.421875" style="0" bestFit="1" customWidth="1"/>
    <col min="2" max="2" width="26.57421875" style="0" bestFit="1" customWidth="1"/>
  </cols>
  <sheetData>
    <row r="1" spans="1:4" ht="12.75">
      <c r="A1" s="166" t="s">
        <v>168</v>
      </c>
      <c r="B1" s="166" t="s">
        <v>169</v>
      </c>
      <c r="C1" s="166" t="s">
        <v>170</v>
      </c>
      <c r="D1" s="166" t="s">
        <v>10</v>
      </c>
    </row>
    <row r="2" spans="1:4" ht="12.75">
      <c r="A2" t="s">
        <v>203</v>
      </c>
      <c r="B2" t="s">
        <v>204</v>
      </c>
      <c r="C2">
        <v>25</v>
      </c>
      <c r="D2">
        <f aca="true" t="shared" si="0" ref="D2:D28">RANK(C2,$C$2:$C$28,1)</f>
        <v>1</v>
      </c>
    </row>
    <row r="3" spans="1:4" ht="12.75">
      <c r="A3" t="s">
        <v>209</v>
      </c>
      <c r="B3" t="s">
        <v>204</v>
      </c>
      <c r="C3">
        <v>25</v>
      </c>
      <c r="D3">
        <f t="shared" si="0"/>
        <v>1</v>
      </c>
    </row>
    <row r="4" spans="1:4" ht="12.75">
      <c r="A4" t="s">
        <v>191</v>
      </c>
      <c r="B4" t="s">
        <v>204</v>
      </c>
      <c r="C4">
        <v>25</v>
      </c>
      <c r="D4">
        <f t="shared" si="0"/>
        <v>1</v>
      </c>
    </row>
    <row r="5" spans="1:4" ht="12.75">
      <c r="A5" t="s">
        <v>183</v>
      </c>
      <c r="B5" t="s">
        <v>214</v>
      </c>
      <c r="C5">
        <v>25</v>
      </c>
      <c r="D5">
        <f t="shared" si="0"/>
        <v>1</v>
      </c>
    </row>
    <row r="6" spans="1:4" ht="12.75">
      <c r="A6" t="s">
        <v>224</v>
      </c>
      <c r="B6" t="s">
        <v>204</v>
      </c>
      <c r="C6">
        <v>25</v>
      </c>
      <c r="D6">
        <f t="shared" si="0"/>
        <v>1</v>
      </c>
    </row>
    <row r="7" spans="1:4" ht="12.75">
      <c r="A7" t="s">
        <v>228</v>
      </c>
      <c r="B7" t="s">
        <v>229</v>
      </c>
      <c r="C7">
        <v>25</v>
      </c>
      <c r="D7">
        <f t="shared" si="0"/>
        <v>1</v>
      </c>
    </row>
    <row r="8" spans="1:4" ht="12.75">
      <c r="A8" t="s">
        <v>225</v>
      </c>
      <c r="B8" t="s">
        <v>226</v>
      </c>
      <c r="C8">
        <v>35</v>
      </c>
      <c r="D8">
        <f t="shared" si="0"/>
        <v>7</v>
      </c>
    </row>
    <row r="9" spans="1:4" ht="12.75">
      <c r="A9" t="s">
        <v>227</v>
      </c>
      <c r="B9" t="s">
        <v>226</v>
      </c>
      <c r="C9">
        <v>35</v>
      </c>
      <c r="D9">
        <f t="shared" si="0"/>
        <v>7</v>
      </c>
    </row>
    <row r="10" spans="1:4" ht="12.75">
      <c r="A10" t="s">
        <v>185</v>
      </c>
      <c r="B10" t="s">
        <v>202</v>
      </c>
      <c r="C10">
        <v>50</v>
      </c>
      <c r="D10">
        <f t="shared" si="0"/>
        <v>9</v>
      </c>
    </row>
    <row r="11" spans="1:4" ht="12.75">
      <c r="A11" t="s">
        <v>217</v>
      </c>
      <c r="B11" t="s">
        <v>218</v>
      </c>
      <c r="C11">
        <v>50</v>
      </c>
      <c r="D11">
        <f t="shared" si="0"/>
        <v>9</v>
      </c>
    </row>
    <row r="12" spans="1:4" ht="12.75">
      <c r="A12" t="s">
        <v>171</v>
      </c>
      <c r="B12" t="s">
        <v>218</v>
      </c>
      <c r="C12">
        <v>50</v>
      </c>
      <c r="D12">
        <f t="shared" si="0"/>
        <v>9</v>
      </c>
    </row>
    <row r="13" spans="1:4" ht="12.75">
      <c r="A13" t="s">
        <v>174</v>
      </c>
      <c r="B13" t="s">
        <v>218</v>
      </c>
      <c r="C13">
        <v>50</v>
      </c>
      <c r="D13">
        <f t="shared" si="0"/>
        <v>9</v>
      </c>
    </row>
    <row r="14" spans="1:4" ht="12.75">
      <c r="A14" t="s">
        <v>221</v>
      </c>
      <c r="B14" t="s">
        <v>218</v>
      </c>
      <c r="C14">
        <v>50</v>
      </c>
      <c r="D14">
        <f t="shared" si="0"/>
        <v>9</v>
      </c>
    </row>
    <row r="15" spans="1:4" ht="12.75">
      <c r="A15" t="s">
        <v>181</v>
      </c>
      <c r="B15" t="s">
        <v>218</v>
      </c>
      <c r="C15">
        <v>50</v>
      </c>
      <c r="D15">
        <f t="shared" si="0"/>
        <v>9</v>
      </c>
    </row>
    <row r="16" spans="1:4" ht="12.75">
      <c r="A16" t="s">
        <v>189</v>
      </c>
      <c r="B16" t="s">
        <v>200</v>
      </c>
      <c r="C16">
        <v>60</v>
      </c>
      <c r="D16">
        <f t="shared" si="0"/>
        <v>15</v>
      </c>
    </row>
    <row r="17" spans="1:4" ht="12.75">
      <c r="A17" t="s">
        <v>178</v>
      </c>
      <c r="B17" t="s">
        <v>211</v>
      </c>
      <c r="C17">
        <v>60</v>
      </c>
      <c r="D17">
        <f t="shared" si="0"/>
        <v>15</v>
      </c>
    </row>
    <row r="18" spans="1:4" ht="12.75">
      <c r="A18" t="s">
        <v>212</v>
      </c>
      <c r="B18" t="s">
        <v>213</v>
      </c>
      <c r="C18">
        <v>75</v>
      </c>
      <c r="D18">
        <f t="shared" si="0"/>
        <v>17</v>
      </c>
    </row>
    <row r="19" spans="1:4" ht="12.75">
      <c r="A19" t="s">
        <v>219</v>
      </c>
      <c r="B19" t="s">
        <v>220</v>
      </c>
      <c r="C19">
        <v>76</v>
      </c>
      <c r="D19">
        <f t="shared" si="0"/>
        <v>18</v>
      </c>
    </row>
    <row r="20" spans="1:4" ht="12.75">
      <c r="A20" t="s">
        <v>176</v>
      </c>
      <c r="B20" t="s">
        <v>216</v>
      </c>
      <c r="C20">
        <v>125</v>
      </c>
      <c r="D20">
        <f t="shared" si="0"/>
        <v>19</v>
      </c>
    </row>
    <row r="21" spans="1:4" ht="12.75">
      <c r="A21" t="s">
        <v>179</v>
      </c>
      <c r="B21" t="s">
        <v>201</v>
      </c>
      <c r="C21">
        <v>140</v>
      </c>
      <c r="D21">
        <f t="shared" si="0"/>
        <v>20</v>
      </c>
    </row>
    <row r="22" spans="1:4" ht="12.75">
      <c r="A22" t="s">
        <v>145</v>
      </c>
      <c r="B22" t="s">
        <v>210</v>
      </c>
      <c r="C22">
        <v>140</v>
      </c>
      <c r="D22">
        <f t="shared" si="0"/>
        <v>20</v>
      </c>
    </row>
    <row r="23" spans="1:4" ht="12.75">
      <c r="A23" t="s">
        <v>205</v>
      </c>
      <c r="B23" t="s">
        <v>206</v>
      </c>
      <c r="C23">
        <v>150</v>
      </c>
      <c r="D23">
        <f t="shared" si="0"/>
        <v>22</v>
      </c>
    </row>
    <row r="24" spans="1:4" ht="12.75">
      <c r="A24" t="s">
        <v>182</v>
      </c>
      <c r="B24" t="s">
        <v>215</v>
      </c>
      <c r="C24">
        <v>165</v>
      </c>
      <c r="D24">
        <f t="shared" si="0"/>
        <v>23</v>
      </c>
    </row>
    <row r="25" spans="1:4" ht="12.75">
      <c r="A25" t="s">
        <v>222</v>
      </c>
      <c r="B25" t="s">
        <v>215</v>
      </c>
      <c r="C25">
        <v>165</v>
      </c>
      <c r="D25">
        <f t="shared" si="0"/>
        <v>23</v>
      </c>
    </row>
    <row r="26" spans="1:4" ht="12.75">
      <c r="A26" t="s">
        <v>199</v>
      </c>
      <c r="B26" t="s">
        <v>223</v>
      </c>
      <c r="C26">
        <v>180</v>
      </c>
      <c r="D26">
        <f t="shared" si="0"/>
        <v>25</v>
      </c>
    </row>
    <row r="27" spans="1:4" ht="12.75">
      <c r="A27" t="s">
        <v>230</v>
      </c>
      <c r="B27" t="s">
        <v>231</v>
      </c>
      <c r="C27">
        <v>205</v>
      </c>
      <c r="D27">
        <f t="shared" si="0"/>
        <v>26</v>
      </c>
    </row>
    <row r="28" spans="1:4" ht="12.75">
      <c r="A28" t="s">
        <v>207</v>
      </c>
      <c r="B28" t="s">
        <v>208</v>
      </c>
      <c r="C28">
        <v>375</v>
      </c>
      <c r="D28">
        <f t="shared" si="0"/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4">
      <pane xSplit="1" ySplit="4" topLeftCell="C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T9" sqref="T9"/>
    </sheetView>
  </sheetViews>
  <sheetFormatPr defaultColWidth="12.7109375" defaultRowHeight="12.75"/>
  <cols>
    <col min="1" max="1" width="4.57421875" style="13" customWidth="1"/>
    <col min="2" max="2" width="17.00390625" style="13" customWidth="1"/>
    <col min="3" max="3" width="22.57421875" style="13" customWidth="1"/>
    <col min="4" max="4" width="9.8515625" style="13" customWidth="1"/>
    <col min="5" max="5" width="7.7109375" style="13" customWidth="1"/>
    <col min="6" max="6" width="23.421875" style="13" customWidth="1"/>
    <col min="7" max="7" width="6.8515625" style="13" customWidth="1"/>
    <col min="8" max="8" width="9.140625" style="13" customWidth="1"/>
    <col min="9" max="9" width="8.140625" style="13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17" ht="15">
      <c r="A1" s="14"/>
      <c r="B1" s="14"/>
      <c r="C1" s="15"/>
      <c r="D1" s="14"/>
      <c r="E1" s="15"/>
      <c r="F1" s="14"/>
      <c r="G1" s="15"/>
      <c r="H1" s="14"/>
      <c r="I1" s="14"/>
      <c r="J1" s="14"/>
      <c r="K1" s="14"/>
      <c r="L1" s="14"/>
      <c r="M1" s="14"/>
      <c r="N1" s="16"/>
      <c r="O1" s="16"/>
      <c r="P1" s="14"/>
      <c r="Q1" s="14"/>
    </row>
    <row r="2" spans="1:17" ht="21">
      <c r="A2" s="17"/>
      <c r="B2" s="18"/>
      <c r="C2" s="19"/>
      <c r="D2" s="14"/>
      <c r="E2" s="20"/>
      <c r="F2" s="21" t="s">
        <v>11</v>
      </c>
      <c r="G2" s="21"/>
      <c r="H2" s="21"/>
      <c r="I2" s="21"/>
      <c r="J2" s="14"/>
      <c r="K2" s="14"/>
      <c r="L2" s="14"/>
      <c r="M2" s="14"/>
      <c r="N2" s="16"/>
      <c r="O2" s="16"/>
      <c r="P2" s="14"/>
      <c r="Q2" s="14"/>
    </row>
    <row r="3" spans="1:17" ht="23.25">
      <c r="A3" s="17"/>
      <c r="B3" s="18" t="s">
        <v>12</v>
      </c>
      <c r="C3" s="19">
        <f>_TPE1</f>
        <v>1080</v>
      </c>
      <c r="D3" s="20"/>
      <c r="E3" s="20"/>
      <c r="F3" s="22" t="s">
        <v>13</v>
      </c>
      <c r="G3" s="22"/>
      <c r="H3" s="22"/>
      <c r="I3" s="22"/>
      <c r="J3" s="14"/>
      <c r="K3" s="14"/>
      <c r="L3" s="14"/>
      <c r="M3" s="14"/>
      <c r="N3" s="16"/>
      <c r="O3" s="16"/>
      <c r="P3" s="14"/>
      <c r="Q3" s="14"/>
    </row>
    <row r="4" spans="1:17" ht="15" customHeight="1">
      <c r="A4" s="17"/>
      <c r="B4" s="18" t="s">
        <v>14</v>
      </c>
      <c r="C4" s="19">
        <f>MIN(P:P)</f>
        <v>95</v>
      </c>
      <c r="D4" s="20"/>
      <c r="E4" s="20"/>
      <c r="F4" s="22"/>
      <c r="G4" s="22"/>
      <c r="H4" s="22"/>
      <c r="I4" s="22"/>
      <c r="J4" s="14"/>
      <c r="K4" s="14"/>
      <c r="L4" s="14"/>
      <c r="M4" s="14"/>
      <c r="N4" s="16"/>
      <c r="O4" s="16"/>
      <c r="P4" s="14"/>
      <c r="Q4" s="14"/>
    </row>
    <row r="5" spans="1:17" ht="27.75">
      <c r="A5" s="19" t="s">
        <v>15</v>
      </c>
      <c r="B5" s="19"/>
      <c r="C5" s="19"/>
      <c r="D5" s="20"/>
      <c r="E5" s="20"/>
      <c r="F5" s="23" t="s">
        <v>16</v>
      </c>
      <c r="G5" s="14"/>
      <c r="H5" s="14"/>
      <c r="I5" s="14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4"/>
      <c r="Q6" s="14"/>
    </row>
    <row r="7" spans="1:17" ht="15">
      <c r="A7" s="25" t="str">
        <f>dane_TP!A1</f>
        <v>Nr</v>
      </c>
      <c r="B7" s="26" t="str">
        <f>dane_TP!B1</f>
        <v>Nazwisko</v>
      </c>
      <c r="C7" s="27" t="str">
        <f>dane_TP!C1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40.5">
      <c r="A8" s="25">
        <f>dane_TP!A2</f>
        <v>1</v>
      </c>
      <c r="B8" s="29" t="str">
        <f>dane_TP!B2</f>
        <v>Jakub Piechocński
Aleksandra Strzelczyk
Emilia Czerwińska</v>
      </c>
      <c r="C8" s="29" t="str">
        <f>dane_TP!C2</f>
        <v>PSP Wola Chodkowska</v>
      </c>
      <c r="D8" s="30" t="s">
        <v>32</v>
      </c>
      <c r="E8" s="30"/>
      <c r="F8" s="30">
        <v>7</v>
      </c>
      <c r="G8" s="30"/>
      <c r="H8" s="30" t="s">
        <v>33</v>
      </c>
      <c r="I8" s="30"/>
      <c r="J8" s="30"/>
      <c r="K8" s="30"/>
      <c r="L8" s="30"/>
      <c r="M8" s="30">
        <v>0</v>
      </c>
      <c r="N8" s="30"/>
      <c r="O8" s="30"/>
      <c r="P8" s="31">
        <f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445</v>
      </c>
      <c r="Q8" s="32">
        <f>IF(P8&lt;&gt;"",IF(ISNUMBER(P8),MAX(1000*(($C$3+$C$4-P8)/$C$3),1),0))</f>
        <v>675.925925925926</v>
      </c>
    </row>
    <row r="9" spans="1:17" s="33" customFormat="1" ht="40.5">
      <c r="A9" s="25">
        <f>dane_TP!A3</f>
        <v>2</v>
      </c>
      <c r="B9" s="29" t="str">
        <f>dane_TP!B3</f>
        <v>Patryk Połeć
Szymon Mycek
Jakub Gumiński</v>
      </c>
      <c r="C9" s="29" t="str">
        <f>dane_TP!C3</f>
        <v>PSP Wola Chodkowska</v>
      </c>
      <c r="D9" s="30" t="s">
        <v>35</v>
      </c>
      <c r="E9" s="30"/>
      <c r="F9" s="30">
        <v>7</v>
      </c>
      <c r="G9" s="30"/>
      <c r="H9" s="30" t="s">
        <v>36</v>
      </c>
      <c r="I9" s="30"/>
      <c r="J9" s="30"/>
      <c r="K9" s="30"/>
      <c r="L9" s="30"/>
      <c r="M9" s="30">
        <v>0</v>
      </c>
      <c r="N9" s="30"/>
      <c r="O9" s="30"/>
      <c r="P9" s="31">
        <f aca="true" t="shared" si="0" ref="P9:P23">IF(O9="",(IF(D9&lt;&gt;"",90*(LEN(D9)-LEN(SUBSTITUTE(D9,",",""))+1),"0"))+(IF(E9&lt;&gt;"",60*(LEN(E9)-LEN(SUBSTITUTE(E9,",",""))+1),"0"))+(IF(F9&lt;&gt;"",25*(LEN(F9)-LEN(SUBSTITUTE(F9,",",""))+1),"0"))+(IF(G9&lt;&gt;"",15*(LEN(G9)-LEN(SUBSTITUTE(G9,",",""))+1),"0"))+(IF(H9&lt;&gt;"",10*(LEN(H9)-LEN(SUBSTITUTE(H9,",",""))+1),"0"))+(IF(I9&lt;&gt;"",10*(LEN(I9)-LEN(SUBSTITUTE(I9,",",""))+1),"0"))+30*(J9+K9+L9)+M9+N9,"NKL")</f>
        <v>535</v>
      </c>
      <c r="Q9" s="32">
        <f aca="true" t="shared" si="1" ref="Q9:Q23">IF(P9&lt;&gt;"",IF(ISNUMBER(P9),MAX(1000*(($C$3+$C$4-P9)/$C$3),1),0))</f>
        <v>592.5925925925926</v>
      </c>
    </row>
    <row r="10" spans="1:17" s="33" customFormat="1" ht="40.5">
      <c r="A10" s="25">
        <f>dane_TP!A4</f>
        <v>3</v>
      </c>
      <c r="B10" s="29" t="str">
        <f>dane_TP!B4</f>
        <v>Jacek Mikutel
Filip Kusio
Tomasz Mikutel</v>
      </c>
      <c r="C10" s="29" t="str">
        <f>dane_TP!C4</f>
        <v>SP nr 3 Kozienice</v>
      </c>
      <c r="D10" s="30" t="s">
        <v>38</v>
      </c>
      <c r="E10" s="30"/>
      <c r="F10" s="30" t="s">
        <v>39</v>
      </c>
      <c r="G10" s="30"/>
      <c r="H10" s="30"/>
      <c r="I10" s="30"/>
      <c r="J10" s="30"/>
      <c r="K10" s="30">
        <v>1</v>
      </c>
      <c r="L10" s="30"/>
      <c r="M10" s="30">
        <v>0</v>
      </c>
      <c r="N10" s="30"/>
      <c r="O10" s="30"/>
      <c r="P10" s="31">
        <f t="shared" si="0"/>
        <v>400</v>
      </c>
      <c r="Q10" s="32">
        <f t="shared" si="1"/>
        <v>717.5925925925926</v>
      </c>
    </row>
    <row r="11" spans="1:17" s="33" customFormat="1" ht="40.5">
      <c r="A11" s="25">
        <f>dane_TP!A5</f>
        <v>4</v>
      </c>
      <c r="B11" s="29" t="str">
        <f>dane_TP!B5</f>
        <v>Maciejewski Mikołaj
Wasiński Wiktor
Kreis Kamil</v>
      </c>
      <c r="C11" s="29" t="str">
        <f>dane_TP!C5</f>
        <v>PSP Janików</v>
      </c>
      <c r="D11" s="30"/>
      <c r="E11" s="30"/>
      <c r="F11" s="30"/>
      <c r="G11" s="30"/>
      <c r="H11" s="30"/>
      <c r="I11" s="30"/>
      <c r="J11" s="30"/>
      <c r="K11" s="30"/>
      <c r="L11" s="30"/>
      <c r="M11" s="30">
        <v>0</v>
      </c>
      <c r="N11" s="30"/>
      <c r="O11" s="30">
        <v>0</v>
      </c>
      <c r="P11" s="31" t="str">
        <f t="shared" si="0"/>
        <v>NKL</v>
      </c>
      <c r="Q11" s="32">
        <f t="shared" si="1"/>
        <v>0</v>
      </c>
    </row>
    <row r="12" spans="1:17" s="33" customFormat="1" ht="54">
      <c r="A12" s="25">
        <f>dane_TP!A6</f>
        <v>5</v>
      </c>
      <c r="B12" s="29" t="str">
        <f>dane_TP!B6</f>
        <v>Wasińska Anna
Wasińska Zuzanna
Mickiewicz Weronika
Spytek Kinga</v>
      </c>
      <c r="C12" s="29" t="str">
        <f>dane_TP!C6</f>
        <v>PSP Janików</v>
      </c>
      <c r="D12" s="30" t="s">
        <v>40</v>
      </c>
      <c r="E12" s="30"/>
      <c r="F12" s="30"/>
      <c r="G12" s="30"/>
      <c r="H12" s="30"/>
      <c r="I12" s="30" t="s">
        <v>41</v>
      </c>
      <c r="J12" s="30">
        <v>8</v>
      </c>
      <c r="K12" s="30"/>
      <c r="L12" s="30"/>
      <c r="M12" s="30">
        <v>0</v>
      </c>
      <c r="N12" s="30"/>
      <c r="O12" s="30"/>
      <c r="P12" s="31">
        <f t="shared" si="0"/>
        <v>1400</v>
      </c>
      <c r="Q12" s="32">
        <f t="shared" si="1"/>
        <v>1</v>
      </c>
    </row>
    <row r="13" spans="1:17" s="33" customFormat="1" ht="40.5">
      <c r="A13" s="25">
        <f>dane_TP!A7</f>
        <v>6</v>
      </c>
      <c r="B13" s="29" t="str">
        <f>dane_TP!B7</f>
        <v>Tęczarski Bartosz
Kultys Jakub
Mąkosa Piotr</v>
      </c>
      <c r="C13" s="29" t="str">
        <f>dane_TP!C7</f>
        <v>PSP Janików</v>
      </c>
      <c r="D13" s="30">
        <v>6.12</v>
      </c>
      <c r="E13" s="30"/>
      <c r="F13" s="30">
        <v>10</v>
      </c>
      <c r="G13" s="30"/>
      <c r="H13" s="30"/>
      <c r="I13" s="30">
        <v>1.9</v>
      </c>
      <c r="J13" s="30"/>
      <c r="K13" s="30"/>
      <c r="L13" s="30">
        <v>1</v>
      </c>
      <c r="M13" s="30">
        <v>0</v>
      </c>
      <c r="N13" s="30"/>
      <c r="O13" s="30"/>
      <c r="P13" s="31">
        <f t="shared" si="0"/>
        <v>255</v>
      </c>
      <c r="Q13" s="32">
        <f t="shared" si="1"/>
        <v>851.8518518518518</v>
      </c>
    </row>
    <row r="14" spans="1:17" s="33" customFormat="1" ht="27">
      <c r="A14" s="25">
        <f>dane_TP!A8</f>
        <v>7</v>
      </c>
      <c r="B14" s="29" t="str">
        <f>dane_TP!B8</f>
        <v>Łukasiewicz Wiktoria
Różańska Karolina</v>
      </c>
      <c r="C14" s="29" t="str">
        <f>dane_TP!C8</f>
        <v>PSP Janików</v>
      </c>
      <c r="D14" s="30">
        <v>6</v>
      </c>
      <c r="E14" s="30"/>
      <c r="F14" s="30">
        <v>10.11</v>
      </c>
      <c r="G14" s="30"/>
      <c r="H14" s="30"/>
      <c r="I14" s="30" t="s">
        <v>38</v>
      </c>
      <c r="J14" s="30"/>
      <c r="K14" s="30">
        <v>2</v>
      </c>
      <c r="L14" s="30"/>
      <c r="M14" s="30">
        <v>0</v>
      </c>
      <c r="N14" s="30">
        <v>8</v>
      </c>
      <c r="O14" s="30"/>
      <c r="P14" s="31">
        <f t="shared" si="0"/>
        <v>238</v>
      </c>
      <c r="Q14" s="32">
        <f t="shared" si="1"/>
        <v>867.5925925925926</v>
      </c>
    </row>
    <row r="15" spans="1:17" s="33" customFormat="1" ht="40.5">
      <c r="A15" s="25">
        <f>dane_TP!A9</f>
        <v>8</v>
      </c>
      <c r="B15" s="29" t="str">
        <f>dane_TP!B9</f>
        <v>Górniak Martyna
Tokarczyk Zuzanna
Tokarczyk Klara</v>
      </c>
      <c r="C15" s="29" t="str">
        <f>dane_TP!C9</f>
        <v>PSP Janików</v>
      </c>
      <c r="D15" s="30">
        <v>6</v>
      </c>
      <c r="E15" s="30"/>
      <c r="F15" s="30">
        <v>10.12</v>
      </c>
      <c r="G15" s="30"/>
      <c r="H15" s="30">
        <v>4</v>
      </c>
      <c r="I15" s="30">
        <v>9.11</v>
      </c>
      <c r="J15" s="30"/>
      <c r="K15" s="30"/>
      <c r="L15" s="30"/>
      <c r="M15" s="30">
        <v>0</v>
      </c>
      <c r="N15" s="30">
        <v>6</v>
      </c>
      <c r="O15" s="30"/>
      <c r="P15" s="31">
        <f t="shared" si="0"/>
        <v>176</v>
      </c>
      <c r="Q15" s="32">
        <f t="shared" si="1"/>
        <v>925</v>
      </c>
    </row>
    <row r="16" spans="1:17" s="33" customFormat="1" ht="27">
      <c r="A16" s="25">
        <f>dane_TP!A10</f>
        <v>9</v>
      </c>
      <c r="B16" s="29" t="str">
        <f>dane_TP!B10</f>
        <v>Olaf Śmietanka
Dawid Rafa</v>
      </c>
      <c r="C16" s="29" t="str">
        <f>dane_TP!C10</f>
        <v>PTTK Kozienice
PSP Słowiki</v>
      </c>
      <c r="D16" s="30"/>
      <c r="E16" s="30"/>
      <c r="F16" s="30" t="s">
        <v>42</v>
      </c>
      <c r="G16" s="30"/>
      <c r="H16" s="30">
        <v>1.8</v>
      </c>
      <c r="I16" s="30" t="s">
        <v>38</v>
      </c>
      <c r="J16" s="30"/>
      <c r="K16" s="30"/>
      <c r="L16" s="30"/>
      <c r="M16" s="30">
        <v>0</v>
      </c>
      <c r="N16" s="30"/>
      <c r="O16" s="30"/>
      <c r="P16" s="31">
        <f t="shared" si="0"/>
        <v>150</v>
      </c>
      <c r="Q16" s="32">
        <f t="shared" si="1"/>
        <v>949.074074074074</v>
      </c>
    </row>
    <row r="17" spans="1:17" s="33" customFormat="1" ht="40.5">
      <c r="A17" s="25">
        <f>dane_TP!A11</f>
        <v>10</v>
      </c>
      <c r="B17" s="29" t="str">
        <f>dane_TP!B11</f>
        <v>Gorzkowska Sylwia
Grudzień Klaudia
Szewc Patrycja</v>
      </c>
      <c r="C17" s="29" t="str">
        <f>dane_TP!C11</f>
        <v>PSP Wólka Tyrzyńska</v>
      </c>
      <c r="D17" s="30"/>
      <c r="E17" s="30"/>
      <c r="F17" s="30" t="s">
        <v>43</v>
      </c>
      <c r="G17" s="30"/>
      <c r="H17" s="30">
        <v>5</v>
      </c>
      <c r="I17" s="30">
        <v>11</v>
      </c>
      <c r="J17" s="30"/>
      <c r="K17" s="30"/>
      <c r="L17" s="30"/>
      <c r="M17" s="30">
        <v>0</v>
      </c>
      <c r="N17" s="30">
        <v>24</v>
      </c>
      <c r="O17" s="30"/>
      <c r="P17" s="31">
        <f t="shared" si="0"/>
        <v>269</v>
      </c>
      <c r="Q17" s="32">
        <f t="shared" si="1"/>
        <v>838.8888888888889</v>
      </c>
    </row>
    <row r="18" spans="1:17" s="33" customFormat="1" ht="40.5">
      <c r="A18" s="25">
        <f>dane_TP!A12</f>
        <v>11</v>
      </c>
      <c r="B18" s="29" t="str">
        <f>dane_TP!B12</f>
        <v>Prawda Magdalena
Gajda Aleksandra
Krześniak Zuzanna</v>
      </c>
      <c r="C18" s="29" t="str">
        <f>dane_TP!C12</f>
        <v>TKPZ 1 Brzeźnica</v>
      </c>
      <c r="D18" s="30"/>
      <c r="E18" s="30"/>
      <c r="F18" s="30" t="s">
        <v>44</v>
      </c>
      <c r="G18" s="30"/>
      <c r="H18" s="30"/>
      <c r="I18" s="30" t="s">
        <v>45</v>
      </c>
      <c r="J18" s="30"/>
      <c r="K18" s="30"/>
      <c r="L18" s="30">
        <v>1</v>
      </c>
      <c r="M18" s="30">
        <v>0</v>
      </c>
      <c r="N18" s="30">
        <v>12</v>
      </c>
      <c r="O18" s="30"/>
      <c r="P18" s="31">
        <f t="shared" si="0"/>
        <v>147</v>
      </c>
      <c r="Q18" s="32">
        <f t="shared" si="1"/>
        <v>951.8518518518518</v>
      </c>
    </row>
    <row r="19" spans="1:17" s="33" customFormat="1" ht="27">
      <c r="A19" s="25">
        <f>dane_TP!A13</f>
        <v>12</v>
      </c>
      <c r="B19" s="29" t="str">
        <f>dane_TP!B13</f>
        <v>Pająk Mikołaj
Jakubowski Mikołaj</v>
      </c>
      <c r="C19" s="29" t="str">
        <f>dane_TP!C13</f>
        <v>TKPZ 2 Brzeźnica</v>
      </c>
      <c r="D19" s="30">
        <v>7</v>
      </c>
      <c r="E19" s="30"/>
      <c r="F19" s="30">
        <v>10.12</v>
      </c>
      <c r="G19" s="30"/>
      <c r="H19" s="30"/>
      <c r="I19" s="30" t="s">
        <v>46</v>
      </c>
      <c r="J19" s="30"/>
      <c r="K19" s="30">
        <v>1</v>
      </c>
      <c r="L19" s="30"/>
      <c r="M19" s="30">
        <v>0</v>
      </c>
      <c r="N19" s="30">
        <v>9</v>
      </c>
      <c r="O19" s="30"/>
      <c r="P19" s="31">
        <f t="shared" si="0"/>
        <v>219</v>
      </c>
      <c r="Q19" s="32">
        <f t="shared" si="1"/>
        <v>885.1851851851852</v>
      </c>
    </row>
    <row r="20" spans="1:17" s="33" customFormat="1" ht="40.5">
      <c r="A20" s="25">
        <f>dane_TP!A14</f>
        <v>13</v>
      </c>
      <c r="B20" s="29" t="str">
        <f>dane_TP!B14</f>
        <v>Trzciński Krzysztof
Pyc Kalina
Gregorczyk Paulina</v>
      </c>
      <c r="C20" s="29" t="str">
        <f>dane_TP!C14</f>
        <v>TKPZ 3 Brzeźnica</v>
      </c>
      <c r="D20" s="30"/>
      <c r="E20" s="30"/>
      <c r="F20" s="30" t="s">
        <v>47</v>
      </c>
      <c r="G20" s="30"/>
      <c r="H20" s="30">
        <v>9.12</v>
      </c>
      <c r="I20" s="30"/>
      <c r="J20" s="30"/>
      <c r="K20" s="30"/>
      <c r="L20" s="30"/>
      <c r="M20" s="30">
        <v>0</v>
      </c>
      <c r="N20" s="30">
        <v>7</v>
      </c>
      <c r="O20" s="30"/>
      <c r="P20" s="31">
        <f t="shared" si="0"/>
        <v>152</v>
      </c>
      <c r="Q20" s="32">
        <f t="shared" si="1"/>
        <v>947.2222222222222</v>
      </c>
    </row>
    <row r="21" spans="1:17" s="33" customFormat="1" ht="27">
      <c r="A21" s="25">
        <f>dane_TP!A15</f>
        <v>14</v>
      </c>
      <c r="B21" s="29" t="str">
        <f>dane_TP!B15</f>
        <v>Babula Karol
Uzdowska Wiktoria</v>
      </c>
      <c r="C21" s="29" t="str">
        <f>dane_TP!C15</f>
        <v>TKPZ 4 Brzeźnica</v>
      </c>
      <c r="D21" s="30" t="s">
        <v>48</v>
      </c>
      <c r="E21" s="30"/>
      <c r="F21" s="30" t="s">
        <v>49</v>
      </c>
      <c r="G21" s="30"/>
      <c r="H21" s="30"/>
      <c r="I21" s="30"/>
      <c r="J21" s="30"/>
      <c r="K21" s="30"/>
      <c r="L21" s="30"/>
      <c r="M21" s="30">
        <v>0</v>
      </c>
      <c r="N21" s="30"/>
      <c r="O21" s="30"/>
      <c r="P21" s="31">
        <f t="shared" si="0"/>
        <v>690</v>
      </c>
      <c r="Q21" s="32">
        <f t="shared" si="1"/>
        <v>449.0740740740741</v>
      </c>
    </row>
    <row r="22" spans="1:17" s="33" customFormat="1" ht="40.5">
      <c r="A22" s="25">
        <f>dane_TP!A16</f>
        <v>15</v>
      </c>
      <c r="B22" s="29" t="str">
        <f>dane_TP!B16</f>
        <v>Mirka Weronika 
Milcuszek Weronika
Jakubowska Natalia</v>
      </c>
      <c r="C22" s="29" t="str">
        <f>dane_TP!C16</f>
        <v>TKPZ 5 Brzeźnica</v>
      </c>
      <c r="D22" s="30" t="s">
        <v>50</v>
      </c>
      <c r="E22" s="30"/>
      <c r="F22" s="30" t="s">
        <v>51</v>
      </c>
      <c r="G22" s="30"/>
      <c r="H22" s="30"/>
      <c r="I22" s="30"/>
      <c r="J22" s="30"/>
      <c r="K22" s="30"/>
      <c r="L22" s="30"/>
      <c r="M22" s="30">
        <v>0</v>
      </c>
      <c r="N22" s="30"/>
      <c r="O22" s="30"/>
      <c r="P22" s="31">
        <f t="shared" si="0"/>
        <v>885</v>
      </c>
      <c r="Q22" s="32">
        <f t="shared" si="1"/>
        <v>268.51851851851853</v>
      </c>
    </row>
    <row r="23" spans="1:17" s="33" customFormat="1" ht="40.5">
      <c r="A23" s="25">
        <f>dane_TP!A17</f>
        <v>16</v>
      </c>
      <c r="B23" s="29" t="str">
        <f>dane_TP!B17</f>
        <v>Paulina Lutek
Marika Machniewicz
Michalina Pastuszko</v>
      </c>
      <c r="C23" s="29" t="str">
        <f>dane_TP!C17</f>
        <v>Gimnazjum nr 1 Kozienice</v>
      </c>
      <c r="D23" s="30"/>
      <c r="E23" s="30"/>
      <c r="F23" s="30" t="s">
        <v>52</v>
      </c>
      <c r="G23" s="30"/>
      <c r="H23" s="30" t="s">
        <v>53</v>
      </c>
      <c r="I23" s="30"/>
      <c r="J23" s="30"/>
      <c r="K23" s="30">
        <v>9</v>
      </c>
      <c r="L23" s="30"/>
      <c r="M23" s="30">
        <v>0</v>
      </c>
      <c r="N23" s="30"/>
      <c r="O23" s="30"/>
      <c r="P23" s="31">
        <f t="shared" si="0"/>
        <v>500</v>
      </c>
      <c r="Q23" s="32">
        <f t="shared" si="1"/>
        <v>625</v>
      </c>
    </row>
    <row r="24" spans="1:17" ht="40.5">
      <c r="A24" s="25">
        <f>dane_TP!A18</f>
        <v>17</v>
      </c>
      <c r="B24" s="29" t="str">
        <f>dane_TP!B18</f>
        <v>Jakub Kęska
Bartosz Siembor
Grzegorz Maciejewski</v>
      </c>
      <c r="C24" s="29" t="str">
        <f>dane_TP!C18</f>
        <v>Gimnazjum nr 1 Kozienice</v>
      </c>
      <c r="D24" s="30"/>
      <c r="E24" s="30"/>
      <c r="F24" s="30" t="s">
        <v>54</v>
      </c>
      <c r="G24" s="30"/>
      <c r="H24" s="30"/>
      <c r="I24" s="30">
        <v>11.12</v>
      </c>
      <c r="J24" s="30"/>
      <c r="K24" s="30"/>
      <c r="L24" s="30"/>
      <c r="M24" s="30">
        <v>0</v>
      </c>
      <c r="N24" s="30"/>
      <c r="O24" s="30"/>
      <c r="P24" s="31">
        <f aca="true" t="shared" si="2" ref="P24:P38">IF(O24="",(IF(D24&lt;&gt;"",90*(LEN(D24)-LEN(SUBSTITUTE(D24,",",""))+1),"0"))+(IF(E24&lt;&gt;"",60*(LEN(E24)-LEN(SUBSTITUTE(E24,",",""))+1),"0"))+(IF(F24&lt;&gt;"",25*(LEN(F24)-LEN(SUBSTITUTE(F24,",",""))+1),"0"))+(IF(G24&lt;&gt;"",15*(LEN(G24)-LEN(SUBSTITUTE(G24,",",""))+1),"0"))+(IF(H24&lt;&gt;"",10*(LEN(H24)-LEN(SUBSTITUTE(H24,",",""))+1),"0"))+(IF(I24&lt;&gt;"",10*(LEN(I24)-LEN(SUBSTITUTE(I24,",",""))+1),"0"))+30*(J24+K24+L24)+M24+N24,"NKL")</f>
        <v>95</v>
      </c>
      <c r="Q24" s="32">
        <f aca="true" t="shared" si="3" ref="Q24:Q38">IF(P24&lt;&gt;"",IF(ISNUMBER(P24),MAX(1000*(($C$3+$C$4-P24)/$C$3),1),0))</f>
        <v>1000</v>
      </c>
    </row>
    <row r="25" spans="1:17" ht="40.5">
      <c r="A25" s="25">
        <f>dane_TP!A19</f>
        <v>18</v>
      </c>
      <c r="B25" s="29" t="str">
        <f>dane_TP!B19</f>
        <v>Julia Kultys
Daria Mazur
Jakub Krawczyk</v>
      </c>
      <c r="C25" s="29" t="str">
        <f>dane_TP!C19</f>
        <v>Gimnazjum nr 1 Kozienice</v>
      </c>
      <c r="D25" s="30"/>
      <c r="E25" s="30"/>
      <c r="F25" s="30" t="s">
        <v>54</v>
      </c>
      <c r="G25" s="30"/>
      <c r="H25" s="30"/>
      <c r="I25" s="30" t="s">
        <v>55</v>
      </c>
      <c r="J25" s="30"/>
      <c r="K25" s="30"/>
      <c r="L25" s="30"/>
      <c r="M25" s="30">
        <v>0</v>
      </c>
      <c r="N25" s="30"/>
      <c r="O25" s="30"/>
      <c r="P25" s="31">
        <f t="shared" si="2"/>
        <v>155</v>
      </c>
      <c r="Q25" s="32">
        <f t="shared" si="3"/>
        <v>944.4444444444445</v>
      </c>
    </row>
    <row r="26" spans="1:17" ht="40.5">
      <c r="A26" s="25">
        <f>dane_TP!A20</f>
        <v>19</v>
      </c>
      <c r="B26" s="29" t="str">
        <f>dane_TP!B20</f>
        <v>Adam Fudala
Jakub Gleich
Dawid Orzechowski</v>
      </c>
      <c r="C26" s="29" t="str">
        <f>dane_TP!C20</f>
        <v>PG nr 13 Radom</v>
      </c>
      <c r="D26" s="30"/>
      <c r="E26" s="30"/>
      <c r="F26" s="30" t="s">
        <v>56</v>
      </c>
      <c r="G26" s="30"/>
      <c r="H26" s="30"/>
      <c r="I26" s="30" t="s">
        <v>40</v>
      </c>
      <c r="J26" s="30"/>
      <c r="K26" s="30"/>
      <c r="L26" s="30"/>
      <c r="M26" s="30">
        <v>0</v>
      </c>
      <c r="N26" s="30"/>
      <c r="O26" s="30"/>
      <c r="P26" s="31">
        <f t="shared" si="2"/>
        <v>220</v>
      </c>
      <c r="Q26" s="32">
        <f t="shared" si="3"/>
        <v>884.2592592592594</v>
      </c>
    </row>
    <row r="27" spans="1:17" ht="67.5">
      <c r="A27" s="25">
        <f>dane_TP!A21</f>
        <v>20</v>
      </c>
      <c r="B27" s="29" t="str">
        <f>dane_TP!B21</f>
        <v>Gabrysia Nagawska
Kinga Wydra
Oskar Kwietniewski
Julia Markiewicz
Kiełbus Małgosia</v>
      </c>
      <c r="C27" s="29" t="str">
        <f>dane_TP!C21</f>
        <v>PG nr 13 Radom</v>
      </c>
      <c r="D27" s="30" t="s">
        <v>57</v>
      </c>
      <c r="E27" s="30"/>
      <c r="F27" s="30">
        <v>10.12</v>
      </c>
      <c r="G27" s="30"/>
      <c r="H27" s="30"/>
      <c r="I27" s="30">
        <v>11.12</v>
      </c>
      <c r="J27" s="30"/>
      <c r="K27" s="30">
        <v>5</v>
      </c>
      <c r="L27" s="30"/>
      <c r="M27" s="30">
        <v>0</v>
      </c>
      <c r="N27" s="30"/>
      <c r="O27" s="30"/>
      <c r="P27" s="31">
        <f t="shared" si="2"/>
        <v>670</v>
      </c>
      <c r="Q27" s="32">
        <f t="shared" si="3"/>
        <v>467.5925925925926</v>
      </c>
    </row>
    <row r="28" spans="1:17" ht="67.5">
      <c r="A28" s="25">
        <f>dane_TP!A22</f>
        <v>21</v>
      </c>
      <c r="B28" s="29" t="str">
        <f>dane_TP!B22</f>
        <v>Wiktoria Chechlińska
Kamila Krycia 
Kinga Pobereszko
Sandra Kowalska
Marta Bąk</v>
      </c>
      <c r="C28" s="29" t="str">
        <f>dane_TP!C22</f>
        <v>PG nr 13 Radom</v>
      </c>
      <c r="D28" s="30"/>
      <c r="E28" s="30"/>
      <c r="F28" s="30" t="s">
        <v>58</v>
      </c>
      <c r="G28" s="30"/>
      <c r="H28" s="30"/>
      <c r="I28" s="30">
        <v>11.12</v>
      </c>
      <c r="J28" s="30"/>
      <c r="K28" s="30"/>
      <c r="L28" s="30"/>
      <c r="M28" s="30">
        <v>0</v>
      </c>
      <c r="N28" s="30"/>
      <c r="O28" s="30"/>
      <c r="P28" s="31">
        <f t="shared" si="2"/>
        <v>120</v>
      </c>
      <c r="Q28" s="32">
        <f t="shared" si="3"/>
        <v>976.8518518518518</v>
      </c>
    </row>
    <row r="29" spans="1:17" ht="40.5">
      <c r="A29" s="25">
        <f>dane_TP!A23</f>
        <v>22</v>
      </c>
      <c r="B29" s="29" t="str">
        <f>dane_TP!B23</f>
        <v>Alek Dzieślewski
Daniel Defliński
Bartosz Urbański</v>
      </c>
      <c r="C29" s="29" t="str">
        <f>dane_TP!C23</f>
        <v>PG nr 13 Radom</v>
      </c>
      <c r="D29" s="30"/>
      <c r="E29" s="30"/>
      <c r="F29" s="30" t="s">
        <v>59</v>
      </c>
      <c r="G29" s="30"/>
      <c r="H29" s="30">
        <v>6</v>
      </c>
      <c r="I29" s="30">
        <v>11.12</v>
      </c>
      <c r="J29" s="30"/>
      <c r="K29" s="30"/>
      <c r="L29" s="30"/>
      <c r="M29" s="30">
        <v>0</v>
      </c>
      <c r="N29" s="30"/>
      <c r="O29" s="30"/>
      <c r="P29" s="31">
        <f t="shared" si="2"/>
        <v>105</v>
      </c>
      <c r="Q29" s="32">
        <f t="shared" si="3"/>
        <v>990.7407407407406</v>
      </c>
    </row>
    <row r="30" spans="1:17" ht="15">
      <c r="A30" s="25">
        <f>dane_TP!A24</f>
        <v>0</v>
      </c>
      <c r="B30" s="29">
        <f>dane_TP!B24</f>
        <v>0</v>
      </c>
      <c r="C30" s="29">
        <f>dane_TP!C24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1</v>
      </c>
      <c r="P30" s="31" t="str">
        <f t="shared" si="2"/>
        <v>NKL</v>
      </c>
      <c r="Q30" s="32">
        <f t="shared" si="3"/>
        <v>0</v>
      </c>
    </row>
    <row r="31" spans="1:17" ht="15">
      <c r="A31" s="25">
        <f>dane_TP!A25</f>
        <v>0</v>
      </c>
      <c r="B31" s="29">
        <f>dane_TP!B25</f>
        <v>0</v>
      </c>
      <c r="C31" s="29">
        <f>dane_TP!C25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1</v>
      </c>
      <c r="P31" s="31" t="str">
        <f t="shared" si="2"/>
        <v>NKL</v>
      </c>
      <c r="Q31" s="32">
        <f t="shared" si="3"/>
        <v>0</v>
      </c>
    </row>
    <row r="32" spans="1:17" ht="15">
      <c r="A32" s="25">
        <f>dane_TP!A26</f>
        <v>0</v>
      </c>
      <c r="B32" s="29">
        <f>dane_TP!B26</f>
        <v>0</v>
      </c>
      <c r="C32" s="29">
        <f>dane_TP!C26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1</v>
      </c>
      <c r="P32" s="31" t="str">
        <f t="shared" si="2"/>
        <v>NKL</v>
      </c>
      <c r="Q32" s="32">
        <f t="shared" si="3"/>
        <v>0</v>
      </c>
    </row>
    <row r="33" spans="1:17" ht="15">
      <c r="A33" s="25">
        <f>dane_TP!A27</f>
        <v>0</v>
      </c>
      <c r="B33" s="29">
        <f>dane_TP!B27</f>
        <v>0</v>
      </c>
      <c r="C33" s="29">
        <f>dane_TP!C27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1" t="str">
        <f t="shared" si="2"/>
        <v>NKL</v>
      </c>
      <c r="Q33" s="32">
        <f t="shared" si="3"/>
        <v>0</v>
      </c>
    </row>
    <row r="34" spans="1:17" ht="15">
      <c r="A34" s="25">
        <f>dane_TP!A28</f>
        <v>0</v>
      </c>
      <c r="B34" s="29">
        <f>dane_TP!B28</f>
        <v>0</v>
      </c>
      <c r="C34" s="29">
        <f>dane_TP!C28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v>1</v>
      </c>
      <c r="P34" s="31" t="str">
        <f t="shared" si="2"/>
        <v>NKL</v>
      </c>
      <c r="Q34" s="32">
        <f t="shared" si="3"/>
        <v>0</v>
      </c>
    </row>
    <row r="35" spans="1:17" ht="15">
      <c r="A35" s="25">
        <f>dane_TP!A29</f>
        <v>0</v>
      </c>
      <c r="B35" s="29">
        <f>dane_TP!B29</f>
        <v>0</v>
      </c>
      <c r="C35" s="29">
        <f>dane_TP!C29</f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v>1</v>
      </c>
      <c r="P35" s="31" t="str">
        <f t="shared" si="2"/>
        <v>NKL</v>
      </c>
      <c r="Q35" s="32">
        <f t="shared" si="3"/>
        <v>0</v>
      </c>
    </row>
    <row r="36" spans="1:17" ht="15">
      <c r="A36" s="25">
        <f>dane_TP!A30</f>
        <v>0</v>
      </c>
      <c r="B36" s="29">
        <f>dane_TP!B30</f>
        <v>0</v>
      </c>
      <c r="C36" s="29">
        <f>dane_TP!C30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v>1</v>
      </c>
      <c r="P36" s="31" t="str">
        <f t="shared" si="2"/>
        <v>NKL</v>
      </c>
      <c r="Q36" s="32">
        <f t="shared" si="3"/>
        <v>0</v>
      </c>
    </row>
    <row r="37" spans="1:17" ht="15">
      <c r="A37" s="25">
        <f>dane_TP!A31</f>
        <v>0</v>
      </c>
      <c r="B37" s="29">
        <f>dane_TP!B31</f>
        <v>0</v>
      </c>
      <c r="C37" s="29">
        <f>dane_TP!C31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1</v>
      </c>
      <c r="P37" s="31" t="str">
        <f t="shared" si="2"/>
        <v>NKL</v>
      </c>
      <c r="Q37" s="32">
        <f t="shared" si="3"/>
        <v>0</v>
      </c>
    </row>
    <row r="38" spans="1:17" ht="15">
      <c r="A38" s="25">
        <f>dane_TP!A32</f>
        <v>0</v>
      </c>
      <c r="B38" s="29">
        <f>dane_TP!B32</f>
        <v>0</v>
      </c>
      <c r="C38" s="29">
        <f>dane_TP!C32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v>1</v>
      </c>
      <c r="P38" s="31" t="str">
        <f t="shared" si="2"/>
        <v>NKL</v>
      </c>
      <c r="Q38" s="32">
        <f t="shared" si="3"/>
        <v>0</v>
      </c>
    </row>
    <row r="39" spans="1:17" ht="15">
      <c r="A39" s="25">
        <f>dane_TP!A33</f>
        <v>0</v>
      </c>
      <c r="B39" s="29">
        <f>dane_TP!B33</f>
        <v>0</v>
      </c>
      <c r="C39" s="29">
        <f>dane_TP!C33</f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v>1</v>
      </c>
      <c r="P39" s="31" t="str">
        <f aca="true" t="shared" si="4" ref="P39:P47">IF(O39="",(IF(D39&lt;&gt;"",90*(LEN(D39)-LEN(SUBSTITUTE(D39,",",""))+1),"0"))+(IF(E39&lt;&gt;"",60*(LEN(E39)-LEN(SUBSTITUTE(E39,",",""))+1),"0"))+(IF(F39&lt;&gt;"",25*(LEN(F39)-LEN(SUBSTITUTE(F39,",",""))+1),"0"))+(IF(G39&lt;&gt;"",15*(LEN(G39)-LEN(SUBSTITUTE(G39,",",""))+1),"0"))+(IF(H39&lt;&gt;"",10*(LEN(H39)-LEN(SUBSTITUTE(H39,",",""))+1),"0"))+(IF(I39&lt;&gt;"",10*(LEN(I39)-LEN(SUBSTITUTE(I39,",",""))+1),"0"))+30*(J39+K39+L39)+M39+N39,"NKL")</f>
        <v>NKL</v>
      </c>
      <c r="Q39" s="32">
        <f aca="true" t="shared" si="5" ref="Q39:Q47">IF(P39&lt;&gt;"",IF(ISNUMBER(P39),MAX(1000*(($C$3+$C$4-P39)/$C$3),1),0))</f>
        <v>0</v>
      </c>
    </row>
    <row r="40" spans="1:17" ht="15">
      <c r="A40" s="25">
        <f>dane_TP!A34</f>
        <v>0</v>
      </c>
      <c r="B40" s="29">
        <f>dane_TP!B34</f>
        <v>0</v>
      </c>
      <c r="C40" s="29">
        <f>dane_TP!C34</f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v>1</v>
      </c>
      <c r="P40" s="31" t="str">
        <f t="shared" si="4"/>
        <v>NKL</v>
      </c>
      <c r="Q40" s="32">
        <f t="shared" si="5"/>
        <v>0</v>
      </c>
    </row>
    <row r="41" spans="1:17" ht="15">
      <c r="A41" s="25">
        <f>dane_TP!A35</f>
        <v>0</v>
      </c>
      <c r="B41" s="29">
        <f>dane_TP!B35</f>
        <v>0</v>
      </c>
      <c r="C41" s="29">
        <f>dane_TP!C35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v>1</v>
      </c>
      <c r="P41" s="31" t="str">
        <f t="shared" si="4"/>
        <v>NKL</v>
      </c>
      <c r="Q41" s="32">
        <f t="shared" si="5"/>
        <v>0</v>
      </c>
    </row>
    <row r="42" spans="1:17" ht="15">
      <c r="A42" s="25">
        <f>dane_TP!A36</f>
        <v>0</v>
      </c>
      <c r="B42" s="29">
        <f>dane_TP!B36</f>
        <v>0</v>
      </c>
      <c r="C42" s="29">
        <f>dane_TP!C36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v>2</v>
      </c>
      <c r="P42" s="31" t="str">
        <f t="shared" si="4"/>
        <v>NKL</v>
      </c>
      <c r="Q42" s="32">
        <f t="shared" si="5"/>
        <v>0</v>
      </c>
    </row>
    <row r="43" spans="1:17" ht="15">
      <c r="A43" s="25">
        <f>dane_TP!A37</f>
        <v>0</v>
      </c>
      <c r="B43" s="29">
        <f>dane_TP!B37</f>
        <v>0</v>
      </c>
      <c r="C43" s="29">
        <f>dane_TP!C37</f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3</v>
      </c>
      <c r="P43" s="31" t="str">
        <f t="shared" si="4"/>
        <v>NKL</v>
      </c>
      <c r="Q43" s="32">
        <f t="shared" si="5"/>
        <v>0</v>
      </c>
    </row>
    <row r="44" spans="1:17" ht="15">
      <c r="A44" s="25">
        <f>dane_TP!A38</f>
        <v>0</v>
      </c>
      <c r="B44" s="29">
        <f>dane_TP!B38</f>
        <v>0</v>
      </c>
      <c r="C44" s="29">
        <f>dane_TP!C38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>
        <v>4</v>
      </c>
      <c r="P44" s="31" t="str">
        <f t="shared" si="4"/>
        <v>NKL</v>
      </c>
      <c r="Q44" s="32">
        <f t="shared" si="5"/>
        <v>0</v>
      </c>
    </row>
    <row r="45" spans="1:17" ht="15">
      <c r="A45" s="25">
        <f>dane_TP!A39</f>
        <v>0</v>
      </c>
      <c r="B45" s="29">
        <f>dane_TP!B39</f>
        <v>0</v>
      </c>
      <c r="C45" s="29">
        <f>dane_TP!C39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>
        <v>5</v>
      </c>
      <c r="P45" s="31" t="str">
        <f t="shared" si="4"/>
        <v>NKL</v>
      </c>
      <c r="Q45" s="32">
        <f t="shared" si="5"/>
        <v>0</v>
      </c>
    </row>
    <row r="46" spans="1:17" ht="15">
      <c r="A46" s="25">
        <f>dane_TP!A40</f>
        <v>0</v>
      </c>
      <c r="B46" s="29">
        <f>dane_TP!B40</f>
        <v>0</v>
      </c>
      <c r="C46" s="29">
        <f>dane_TP!C40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v>6</v>
      </c>
      <c r="P46" s="31" t="str">
        <f t="shared" si="4"/>
        <v>NKL</v>
      </c>
      <c r="Q46" s="32">
        <f t="shared" si="5"/>
        <v>0</v>
      </c>
    </row>
    <row r="47" spans="1:17" ht="15">
      <c r="A47" s="28">
        <f>dane_TP!A41</f>
        <v>0</v>
      </c>
      <c r="B47" s="34">
        <f>dane_TP!B41</f>
        <v>0</v>
      </c>
      <c r="C47" s="34">
        <f>dane_TP!C41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>
        <v>7</v>
      </c>
      <c r="P47" s="37" t="str">
        <f t="shared" si="4"/>
        <v>NKL</v>
      </c>
      <c r="Q47" s="38">
        <f t="shared" si="5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="80" zoomScaleNormal="80" zoomScalePageLayoutView="0" workbookViewId="0" topLeftCell="C1">
      <pane ySplit="7" topLeftCell="A26" activePane="bottomLeft" state="frozen"/>
      <selection pane="topLeft" activeCell="A1" sqref="A1"/>
      <selection pane="bottomLeft" activeCell="C3" sqref="C3"/>
    </sheetView>
  </sheetViews>
  <sheetFormatPr defaultColWidth="12.7109375" defaultRowHeight="12.75"/>
  <cols>
    <col min="1" max="1" width="4.57421875" style="13" customWidth="1"/>
    <col min="2" max="2" width="17.00390625" style="13" customWidth="1"/>
    <col min="3" max="3" width="22.28125" style="13" customWidth="1"/>
    <col min="4" max="4" width="15.00390625" style="13" customWidth="1"/>
    <col min="5" max="5" width="7.7109375" style="13" customWidth="1"/>
    <col min="6" max="6" width="23.421875" style="13" customWidth="1"/>
    <col min="7" max="7" width="6.8515625" style="13" customWidth="1"/>
    <col min="8" max="8" width="12.421875" style="13" customWidth="1"/>
    <col min="9" max="9" width="16.00390625" style="13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17" ht="15">
      <c r="A1" s="14"/>
      <c r="B1" s="14"/>
      <c r="C1" s="15"/>
      <c r="D1" s="14"/>
      <c r="E1" s="15"/>
      <c r="F1" s="14"/>
      <c r="G1" s="15"/>
      <c r="H1" s="14"/>
      <c r="I1" s="14"/>
      <c r="J1" s="14"/>
      <c r="K1" s="14"/>
      <c r="L1" s="14"/>
      <c r="M1" s="14"/>
      <c r="N1" s="16"/>
      <c r="O1" s="16"/>
      <c r="P1" s="14"/>
      <c r="Q1" s="14"/>
    </row>
    <row r="2" spans="1:17" ht="21">
      <c r="A2" s="17"/>
      <c r="B2" s="18"/>
      <c r="C2" s="19"/>
      <c r="D2" s="14"/>
      <c r="E2" s="20"/>
      <c r="F2" s="173" t="s">
        <v>11</v>
      </c>
      <c r="G2" s="173"/>
      <c r="H2" s="173"/>
      <c r="I2" s="173"/>
      <c r="J2" s="14"/>
      <c r="K2" s="14"/>
      <c r="L2" s="14"/>
      <c r="M2" s="14"/>
      <c r="N2" s="16"/>
      <c r="O2" s="16"/>
      <c r="P2" s="14"/>
      <c r="Q2" s="14"/>
    </row>
    <row r="3" spans="1:17" ht="15">
      <c r="A3" s="17"/>
      <c r="B3" s="18" t="s">
        <v>12</v>
      </c>
      <c r="C3" s="19">
        <f>_TPE2</f>
        <v>1180</v>
      </c>
      <c r="D3" s="20"/>
      <c r="E3" s="20"/>
      <c r="F3" s="174" t="s">
        <v>60</v>
      </c>
      <c r="G3" s="174"/>
      <c r="H3" s="174"/>
      <c r="I3" s="174"/>
      <c r="J3" s="14"/>
      <c r="K3" s="14"/>
      <c r="L3" s="14"/>
      <c r="M3" s="14"/>
      <c r="N3" s="16"/>
      <c r="O3" s="16"/>
      <c r="P3" s="14"/>
      <c r="Q3" s="14"/>
    </row>
    <row r="4" spans="1:17" ht="15">
      <c r="A4" s="17"/>
      <c r="B4" s="18" t="s">
        <v>14</v>
      </c>
      <c r="C4" s="19">
        <f>MIN(P:P)</f>
        <v>0</v>
      </c>
      <c r="D4" s="20"/>
      <c r="E4" s="20"/>
      <c r="F4" s="174"/>
      <c r="G4" s="174"/>
      <c r="H4" s="174"/>
      <c r="I4" s="174"/>
      <c r="J4" s="14"/>
      <c r="K4" s="14"/>
      <c r="L4" s="14"/>
      <c r="M4" s="14"/>
      <c r="N4" s="16"/>
      <c r="O4" s="16"/>
      <c r="P4" s="14"/>
      <c r="Q4" s="14"/>
    </row>
    <row r="5" spans="1:17" ht="15">
      <c r="A5" s="19" t="s">
        <v>15</v>
      </c>
      <c r="B5" s="19"/>
      <c r="C5" s="19"/>
      <c r="D5" s="20"/>
      <c r="E5" s="20"/>
      <c r="F5" s="14"/>
      <c r="G5" s="14"/>
      <c r="H5" s="14"/>
      <c r="I5" s="14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4"/>
      <c r="Q6" s="14"/>
    </row>
    <row r="7" spans="1:17" ht="15">
      <c r="A7" s="25" t="str">
        <f>dane_TP!A1</f>
        <v>Nr</v>
      </c>
      <c r="B7" s="26" t="str">
        <f>dane_TP!B1</f>
        <v>Nazwisko</v>
      </c>
      <c r="C7" s="27" t="str">
        <f>dane_TP!C1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40.5">
      <c r="A8" s="25">
        <f>dane_TP!A2</f>
        <v>1</v>
      </c>
      <c r="B8" s="29" t="str">
        <f>dane_TP!B2</f>
        <v>Jakub Piechocński
Aleksandra Strzelczyk
Emilia Czerwińska</v>
      </c>
      <c r="C8" s="29" t="str">
        <f>dane_TP!C2</f>
        <v>PSP Wola Chodkowska</v>
      </c>
      <c r="D8" s="30"/>
      <c r="E8" s="30"/>
      <c r="F8" s="30">
        <v>2.9</v>
      </c>
      <c r="G8" s="30"/>
      <c r="H8" s="30">
        <v>4</v>
      </c>
      <c r="I8" s="30"/>
      <c r="J8" s="30"/>
      <c r="K8" s="30"/>
      <c r="L8" s="30"/>
      <c r="M8" s="30">
        <v>10</v>
      </c>
      <c r="N8" s="30"/>
      <c r="O8" s="30"/>
      <c r="P8" s="31">
        <f aca="true" t="shared" si="0" ref="P8:P13"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70</v>
      </c>
      <c r="Q8" s="32">
        <f>IF(P8&lt;&gt;"",IF(ISNUMBER(P8),MAX(1000*(($C$3+$C$4-P8)/$C$3),1),0))</f>
        <v>940.677966101695</v>
      </c>
    </row>
    <row r="9" spans="1:17" s="33" customFormat="1" ht="40.5">
      <c r="A9" s="25">
        <f>dane_TP!A3</f>
        <v>2</v>
      </c>
      <c r="B9" s="29" t="str">
        <f>dane_TP!B3</f>
        <v>Patryk Połeć
Szymon Mycek
Jakub Gumiński</v>
      </c>
      <c r="C9" s="29" t="str">
        <f>dane_TP!C3</f>
        <v>PSP Wola Chodkowska</v>
      </c>
      <c r="D9" s="30"/>
      <c r="E9" s="30"/>
      <c r="F9" s="30">
        <v>2.9</v>
      </c>
      <c r="G9" s="30"/>
      <c r="H9" s="30">
        <v>4</v>
      </c>
      <c r="I9" s="30"/>
      <c r="J9" s="30"/>
      <c r="K9" s="30"/>
      <c r="L9" s="30"/>
      <c r="M9" s="30">
        <v>10</v>
      </c>
      <c r="N9" s="30"/>
      <c r="O9" s="30"/>
      <c r="P9" s="31">
        <f t="shared" si="0"/>
        <v>70</v>
      </c>
      <c r="Q9" s="32">
        <f aca="true" t="shared" si="1" ref="Q9:Q41">IF(P9&lt;&gt;"",IF(ISNUMBER(P9),MAX(1000*(($C$3+$C$4-P9)/$C$3),1),0))</f>
        <v>940.677966101695</v>
      </c>
    </row>
    <row r="10" spans="1:17" s="33" customFormat="1" ht="40.5">
      <c r="A10" s="25">
        <f>dane_TP!A4</f>
        <v>3</v>
      </c>
      <c r="B10" s="29" t="str">
        <f>dane_TP!B4</f>
        <v>Jacek Mikutel
Filip Kusio
Tomasz Mikutel</v>
      </c>
      <c r="C10" s="29" t="str">
        <f>dane_TP!C4</f>
        <v>SP nr 3 Kozienice</v>
      </c>
      <c r="D10" s="30"/>
      <c r="E10" s="30"/>
      <c r="F10" s="30">
        <v>2</v>
      </c>
      <c r="G10" s="30"/>
      <c r="H10" s="30"/>
      <c r="I10" s="30"/>
      <c r="J10" s="30"/>
      <c r="K10" s="30"/>
      <c r="L10" s="30"/>
      <c r="M10" s="30">
        <v>10</v>
      </c>
      <c r="N10" s="30"/>
      <c r="O10" s="30"/>
      <c r="P10" s="31">
        <f t="shared" si="0"/>
        <v>35</v>
      </c>
      <c r="Q10" s="32">
        <f t="shared" si="1"/>
        <v>970.3389830508474</v>
      </c>
    </row>
    <row r="11" spans="1:17" s="33" customFormat="1" ht="40.5">
      <c r="A11" s="25">
        <f>dane_TP!A5</f>
        <v>4</v>
      </c>
      <c r="B11" s="29" t="str">
        <f>dane_TP!B5</f>
        <v>Maciejewski Mikołaj
Wasiński Wiktor
Kreis Kamil</v>
      </c>
      <c r="C11" s="29" t="str">
        <f>dane_TP!C5</f>
        <v>PSP Janików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1</v>
      </c>
      <c r="P11" s="31" t="str">
        <f t="shared" si="0"/>
        <v>NKL</v>
      </c>
      <c r="Q11" s="32">
        <f t="shared" si="1"/>
        <v>0</v>
      </c>
    </row>
    <row r="12" spans="1:17" s="33" customFormat="1" ht="54">
      <c r="A12" s="25">
        <f>dane_TP!A6</f>
        <v>5</v>
      </c>
      <c r="B12" s="29" t="str">
        <f>dane_TP!B6</f>
        <v>Wasińska Anna
Wasińska Zuzanna
Mickiewicz Weronika
Spytek Kinga</v>
      </c>
      <c r="C12" s="29" t="str">
        <f>dane_TP!C6</f>
        <v>PSP Janików</v>
      </c>
      <c r="D12" s="30"/>
      <c r="E12" s="30"/>
      <c r="F12" s="30">
        <v>2.9</v>
      </c>
      <c r="G12" s="30"/>
      <c r="H12" s="30"/>
      <c r="I12" s="30"/>
      <c r="J12" s="30"/>
      <c r="K12" s="30"/>
      <c r="L12" s="30"/>
      <c r="M12" s="30">
        <v>10</v>
      </c>
      <c r="N12" s="30">
        <v>2</v>
      </c>
      <c r="O12" s="30"/>
      <c r="P12" s="31">
        <f t="shared" si="0"/>
        <v>62</v>
      </c>
      <c r="Q12" s="32">
        <f t="shared" si="1"/>
        <v>947.4576271186442</v>
      </c>
    </row>
    <row r="13" spans="1:17" s="33" customFormat="1" ht="40.5">
      <c r="A13" s="25">
        <f>dane_TP!A7</f>
        <v>6</v>
      </c>
      <c r="B13" s="29" t="str">
        <f>dane_TP!B7</f>
        <v>Tęczarski Bartosz
Kultys Jakub
Mąkosa Piotr</v>
      </c>
      <c r="C13" s="29" t="str">
        <f>dane_TP!C7</f>
        <v>PSP Janików</v>
      </c>
      <c r="D13" s="30" t="s">
        <v>61</v>
      </c>
      <c r="E13" s="30"/>
      <c r="F13" s="30"/>
      <c r="G13" s="30"/>
      <c r="H13" s="30">
        <v>1.5</v>
      </c>
      <c r="I13" s="30" t="s">
        <v>62</v>
      </c>
      <c r="J13" s="30">
        <v>7</v>
      </c>
      <c r="K13" s="30"/>
      <c r="L13" s="30"/>
      <c r="M13" s="30">
        <v>10</v>
      </c>
      <c r="N13" s="30">
        <v>14</v>
      </c>
      <c r="O13" s="30"/>
      <c r="P13" s="31">
        <f t="shared" si="0"/>
        <v>1024</v>
      </c>
      <c r="Q13" s="32">
        <f t="shared" si="1"/>
        <v>132.20338983050848</v>
      </c>
    </row>
    <row r="14" spans="1:18" s="33" customFormat="1" ht="27">
      <c r="A14" s="25">
        <f>dane_TP!A8</f>
        <v>7</v>
      </c>
      <c r="B14" s="29" t="str">
        <f>dane_TP!B8</f>
        <v>Łukasiewicz Wiktoria
Różańska Karolina</v>
      </c>
      <c r="C14" s="29" t="str">
        <f>dane_TP!C8</f>
        <v>PSP Janików</v>
      </c>
      <c r="D14" s="30" t="s">
        <v>63</v>
      </c>
      <c r="E14" s="30"/>
      <c r="F14" s="30"/>
      <c r="G14" s="30"/>
      <c r="H14" s="30"/>
      <c r="I14" s="30"/>
      <c r="J14" s="30">
        <v>12</v>
      </c>
      <c r="K14" s="30"/>
      <c r="L14" s="30"/>
      <c r="M14" s="30">
        <v>10</v>
      </c>
      <c r="N14" s="30">
        <v>7</v>
      </c>
      <c r="O14" s="30"/>
      <c r="P14" s="31">
        <f aca="true" t="shared" si="2" ref="P14:P41">IF(O14="",(IF(D14&lt;&gt;"",90*(LEN(D14)-LEN(SUBSTITUTE(D14,",",""))+1),"0"))+(IF(E14&lt;&gt;"",60*(LEN(E14)-LEN(SUBSTITUTE(E14,",",""))+1),"0"))+(IF(F14&lt;&gt;"",25*(LEN(F14)-LEN(SUBSTITUTE(F14,",",""))+1),"0"))+(IF(G14&lt;&gt;"",15*(LEN(G14)-LEN(SUBSTITUTE(G14,",",""))+1),"0"))+(IF(H14&lt;&gt;"",10*(LEN(H14)-LEN(SUBSTITUTE(H14,",",""))+1),"0"))+(IF(I14&lt;&gt;"",10*(LEN(I14)-LEN(SUBSTITUTE(I14,",",""))+1),"0"))+30*(J14+K14+L14)+M14+N14,"NKL")</f>
        <v>1457</v>
      </c>
      <c r="Q14" s="32">
        <f t="shared" si="1"/>
        <v>1</v>
      </c>
      <c r="R14" s="39"/>
    </row>
    <row r="15" spans="1:18" s="33" customFormat="1" ht="40.5">
      <c r="A15" s="25">
        <f>dane_TP!A9</f>
        <v>8</v>
      </c>
      <c r="B15" s="29" t="str">
        <f>dane_TP!B9</f>
        <v>Górniak Martyna
Tokarczyk Zuzanna
Tokarczyk Klara</v>
      </c>
      <c r="C15" s="29" t="str">
        <f>dane_TP!C9</f>
        <v>PSP Janików</v>
      </c>
      <c r="D15" s="30" t="s">
        <v>63</v>
      </c>
      <c r="E15" s="30"/>
      <c r="F15" s="30"/>
      <c r="G15" s="30"/>
      <c r="H15" s="30"/>
      <c r="I15" s="30">
        <v>1</v>
      </c>
      <c r="J15" s="30">
        <v>1</v>
      </c>
      <c r="K15" s="30">
        <v>1</v>
      </c>
      <c r="L15" s="30"/>
      <c r="M15" s="30">
        <v>10</v>
      </c>
      <c r="N15" s="30">
        <v>3</v>
      </c>
      <c r="O15" s="30"/>
      <c r="P15" s="31">
        <f t="shared" si="2"/>
        <v>1163</v>
      </c>
      <c r="Q15" s="32">
        <f t="shared" si="1"/>
        <v>14.40677966101695</v>
      </c>
      <c r="R15" s="39"/>
    </row>
    <row r="16" spans="1:18" s="33" customFormat="1" ht="27">
      <c r="A16" s="25">
        <f>dane_TP!A10</f>
        <v>9</v>
      </c>
      <c r="B16" s="29" t="str">
        <f>dane_TP!B10</f>
        <v>Olaf Śmietanka
Dawid Rafa</v>
      </c>
      <c r="C16" s="29" t="str">
        <f>dane_TP!C10</f>
        <v>PTTK Kozienice
PSP Słowiki</v>
      </c>
      <c r="D16" s="30"/>
      <c r="E16" s="30"/>
      <c r="F16" s="30">
        <v>6.9</v>
      </c>
      <c r="G16" s="30"/>
      <c r="H16" s="30"/>
      <c r="I16" s="30"/>
      <c r="J16" s="30"/>
      <c r="K16" s="30"/>
      <c r="L16" s="30"/>
      <c r="M16" s="30">
        <v>10</v>
      </c>
      <c r="N16" s="30"/>
      <c r="O16" s="30"/>
      <c r="P16" s="31">
        <f t="shared" si="2"/>
        <v>60</v>
      </c>
      <c r="Q16" s="32">
        <f t="shared" si="1"/>
        <v>949.1525423728814</v>
      </c>
      <c r="R16" s="39"/>
    </row>
    <row r="17" spans="1:18" s="33" customFormat="1" ht="40.5">
      <c r="A17" s="25">
        <f>dane_TP!A11</f>
        <v>10</v>
      </c>
      <c r="B17" s="29" t="str">
        <f>dane_TP!B11</f>
        <v>Gorzkowska Sylwia
Grudzień Klaudia
Szewc Patrycja</v>
      </c>
      <c r="C17" s="29" t="str">
        <f>dane_TP!C11</f>
        <v>PSP Wólka Tyrzyńska</v>
      </c>
      <c r="D17" s="30" t="s">
        <v>64</v>
      </c>
      <c r="E17" s="30"/>
      <c r="F17" s="30">
        <v>12.13</v>
      </c>
      <c r="G17" s="30"/>
      <c r="H17" s="30"/>
      <c r="I17" s="30">
        <v>12.13</v>
      </c>
      <c r="J17" s="30">
        <v>4</v>
      </c>
      <c r="K17" s="30"/>
      <c r="L17" s="30"/>
      <c r="M17" s="30">
        <v>10</v>
      </c>
      <c r="N17" s="30">
        <v>10</v>
      </c>
      <c r="O17" s="30"/>
      <c r="P17" s="31">
        <f t="shared" si="2"/>
        <v>750</v>
      </c>
      <c r="Q17" s="32">
        <f t="shared" si="1"/>
        <v>364.4067796610169</v>
      </c>
      <c r="R17" s="39"/>
    </row>
    <row r="18" spans="1:18" s="33" customFormat="1" ht="40.5">
      <c r="A18" s="25">
        <f>dane_TP!A12</f>
        <v>11</v>
      </c>
      <c r="B18" s="29" t="str">
        <f>dane_TP!B12</f>
        <v>Prawda Magdalena
Gajda Aleksandra
Krześniak Zuzanna</v>
      </c>
      <c r="C18" s="29" t="str">
        <f>dane_TP!C12</f>
        <v>TKPZ 1 Brzeźnica</v>
      </c>
      <c r="D18" s="30"/>
      <c r="E18" s="30"/>
      <c r="F18" s="30">
        <v>9.13</v>
      </c>
      <c r="G18" s="30"/>
      <c r="H18" s="30">
        <v>1</v>
      </c>
      <c r="I18" s="30"/>
      <c r="J18" s="30"/>
      <c r="K18" s="30"/>
      <c r="L18" s="30"/>
      <c r="M18" s="30">
        <v>10</v>
      </c>
      <c r="N18" s="30"/>
      <c r="O18" s="30"/>
      <c r="P18" s="31">
        <f t="shared" si="2"/>
        <v>70</v>
      </c>
      <c r="Q18" s="32">
        <f t="shared" si="1"/>
        <v>940.677966101695</v>
      </c>
      <c r="R18" s="40"/>
    </row>
    <row r="19" spans="1:18" s="33" customFormat="1" ht="27">
      <c r="A19" s="25">
        <f>dane_TP!A13</f>
        <v>12</v>
      </c>
      <c r="B19" s="29" t="str">
        <f>dane_TP!B13</f>
        <v>Pająk Mikołaj
Jakubowski Mikołaj</v>
      </c>
      <c r="C19" s="29" t="str">
        <f>dane_TP!C13</f>
        <v>TKPZ 2 Brzeźnica</v>
      </c>
      <c r="D19" s="30">
        <v>1.3</v>
      </c>
      <c r="E19" s="30"/>
      <c r="F19" s="30" t="s">
        <v>65</v>
      </c>
      <c r="G19" s="30"/>
      <c r="H19" s="30">
        <v>1</v>
      </c>
      <c r="I19" s="30">
        <v>4.5</v>
      </c>
      <c r="J19" s="30">
        <v>1</v>
      </c>
      <c r="K19" s="30"/>
      <c r="L19" s="30"/>
      <c r="M19" s="30">
        <v>10</v>
      </c>
      <c r="N19" s="30">
        <v>10</v>
      </c>
      <c r="O19" s="30"/>
      <c r="P19" s="31">
        <f t="shared" si="2"/>
        <v>335</v>
      </c>
      <c r="Q19" s="32">
        <f t="shared" si="1"/>
        <v>716.1016949152543</v>
      </c>
      <c r="R19" s="40"/>
    </row>
    <row r="20" spans="1:18" s="33" customFormat="1" ht="40.5">
      <c r="A20" s="25">
        <f>dane_TP!A14</f>
        <v>13</v>
      </c>
      <c r="B20" s="29" t="str">
        <f>dane_TP!B14</f>
        <v>Trzciński Krzysztof
Pyc Kalina
Gregorczyk Paulina</v>
      </c>
      <c r="C20" s="29" t="str">
        <f>dane_TP!C14</f>
        <v>TKPZ 3 Brzeźnica</v>
      </c>
      <c r="D20" s="30">
        <v>2.11</v>
      </c>
      <c r="E20" s="30"/>
      <c r="F20" s="30" t="s">
        <v>66</v>
      </c>
      <c r="G20" s="30"/>
      <c r="H20" s="30">
        <v>1</v>
      </c>
      <c r="I20" s="30">
        <v>1</v>
      </c>
      <c r="J20" s="30">
        <v>1</v>
      </c>
      <c r="K20" s="30"/>
      <c r="L20" s="30"/>
      <c r="M20" s="30">
        <v>10</v>
      </c>
      <c r="N20" s="30">
        <v>8</v>
      </c>
      <c r="O20" s="30"/>
      <c r="P20" s="31">
        <f t="shared" si="2"/>
        <v>323</v>
      </c>
      <c r="Q20" s="32">
        <f t="shared" si="1"/>
        <v>726.271186440678</v>
      </c>
      <c r="R20" s="40"/>
    </row>
    <row r="21" spans="1:18" s="33" customFormat="1" ht="27">
      <c r="A21" s="25">
        <f>dane_TP!A15</f>
        <v>14</v>
      </c>
      <c r="B21" s="29" t="str">
        <f>dane_TP!B15</f>
        <v>Babula Karol
Uzdowska Wiktoria</v>
      </c>
      <c r="C21" s="29" t="str">
        <f>dane_TP!C15</f>
        <v>TKPZ 4 Brzeźnica</v>
      </c>
      <c r="D21" s="30" t="s">
        <v>67</v>
      </c>
      <c r="E21" s="30"/>
      <c r="F21" s="30"/>
      <c r="G21" s="30"/>
      <c r="H21" s="30" t="s">
        <v>68</v>
      </c>
      <c r="I21" s="30" t="s">
        <v>69</v>
      </c>
      <c r="J21" s="30"/>
      <c r="K21" s="30"/>
      <c r="L21" s="30"/>
      <c r="M21" s="30">
        <v>10</v>
      </c>
      <c r="N21" s="30"/>
      <c r="O21" s="30"/>
      <c r="P21" s="31">
        <f t="shared" si="2"/>
        <v>970</v>
      </c>
      <c r="Q21" s="32">
        <f t="shared" si="1"/>
        <v>177.96610169491524</v>
      </c>
      <c r="R21" s="40"/>
    </row>
    <row r="22" spans="1:18" s="33" customFormat="1" ht="40.5">
      <c r="A22" s="25">
        <f>dane_TP!A16</f>
        <v>15</v>
      </c>
      <c r="B22" s="29" t="str">
        <f>dane_TP!B16</f>
        <v>Mirka Weronika 
Milcuszek Weronika
Jakubowska Natalia</v>
      </c>
      <c r="C22" s="29" t="str">
        <f>dane_TP!C16</f>
        <v>TKPZ 5 Brzeźnica</v>
      </c>
      <c r="D22" s="30" t="s">
        <v>70</v>
      </c>
      <c r="E22" s="30"/>
      <c r="F22" s="30">
        <v>4</v>
      </c>
      <c r="G22" s="30"/>
      <c r="H22" s="30">
        <v>2.4</v>
      </c>
      <c r="I22" s="30">
        <v>2.4</v>
      </c>
      <c r="J22" s="30"/>
      <c r="K22" s="30"/>
      <c r="L22" s="30"/>
      <c r="M22" s="30">
        <v>10</v>
      </c>
      <c r="N22" s="30"/>
      <c r="O22" s="30"/>
      <c r="P22" s="31">
        <f t="shared" si="2"/>
        <v>705</v>
      </c>
      <c r="Q22" s="32">
        <f t="shared" si="1"/>
        <v>402.5423728813559</v>
      </c>
      <c r="R22" s="40"/>
    </row>
    <row r="23" spans="1:18" s="33" customFormat="1" ht="41.25" customHeight="1">
      <c r="A23" s="25">
        <f>dane_TP!A17</f>
        <v>16</v>
      </c>
      <c r="B23" s="29" t="str">
        <f>dane_TP!B17</f>
        <v>Paulina Lutek
Marika Machniewicz
Michalina Pastuszko</v>
      </c>
      <c r="C23" s="29" t="str">
        <f>dane_TP!C17</f>
        <v>Gimnazjum nr 1 Kozienice</v>
      </c>
      <c r="D23" s="30" t="s">
        <v>71</v>
      </c>
      <c r="E23" s="30"/>
      <c r="F23" s="30" t="s">
        <v>72</v>
      </c>
      <c r="G23" s="30"/>
      <c r="H23" s="30"/>
      <c r="I23" s="30" t="s">
        <v>73</v>
      </c>
      <c r="J23" s="30">
        <v>1</v>
      </c>
      <c r="K23" s="30">
        <v>10</v>
      </c>
      <c r="L23" s="30"/>
      <c r="M23" s="30">
        <v>10</v>
      </c>
      <c r="N23" s="30"/>
      <c r="O23" s="30"/>
      <c r="P23" s="31">
        <f t="shared" si="2"/>
        <v>1345</v>
      </c>
      <c r="Q23" s="32">
        <f t="shared" si="1"/>
        <v>1</v>
      </c>
      <c r="R23" s="40"/>
    </row>
    <row r="24" spans="1:18" ht="40.5">
      <c r="A24" s="25">
        <f>dane_TP!A18</f>
        <v>17</v>
      </c>
      <c r="B24" s="29" t="str">
        <f>dane_TP!B18</f>
        <v>Jakub Kęska
Bartosz Siembor
Grzegorz Maciejewski</v>
      </c>
      <c r="C24" s="29" t="str">
        <f>dane_TP!C18</f>
        <v>Gimnazjum nr 1 Kozienice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>
        <v>5</v>
      </c>
      <c r="O24" s="30"/>
      <c r="P24" s="31">
        <f t="shared" si="2"/>
        <v>5</v>
      </c>
      <c r="Q24" s="32">
        <f t="shared" si="1"/>
        <v>995.7627118644068</v>
      </c>
      <c r="R24" s="41"/>
    </row>
    <row r="25" spans="1:17" ht="40.5">
      <c r="A25" s="25">
        <f>dane_TP!A19</f>
        <v>18</v>
      </c>
      <c r="B25" s="29" t="str">
        <f>dane_TP!B19</f>
        <v>Julia Kultys
Daria Mazur
Jakub Krawczyk</v>
      </c>
      <c r="C25" s="29" t="str">
        <f>dane_TP!C19</f>
        <v>Gimnazjum nr 1 Kozienice</v>
      </c>
      <c r="D25" s="30"/>
      <c r="E25" s="30"/>
      <c r="F25" s="30">
        <v>1</v>
      </c>
      <c r="G25" s="30"/>
      <c r="H25" s="30">
        <v>1</v>
      </c>
      <c r="I25" s="30" t="s">
        <v>74</v>
      </c>
      <c r="J25" s="30"/>
      <c r="K25" s="30"/>
      <c r="L25" s="30"/>
      <c r="M25" s="30"/>
      <c r="N25" s="30"/>
      <c r="O25" s="30"/>
      <c r="P25" s="31">
        <f t="shared" si="2"/>
        <v>165</v>
      </c>
      <c r="Q25" s="32">
        <f t="shared" si="1"/>
        <v>860.1694915254237</v>
      </c>
    </row>
    <row r="26" spans="1:17" ht="40.5">
      <c r="A26" s="25">
        <f>dane_TP!A20</f>
        <v>19</v>
      </c>
      <c r="B26" s="29" t="str">
        <f>dane_TP!B20</f>
        <v>Adam Fudala
Jakub Gleich
Dawid Orzechowski</v>
      </c>
      <c r="C26" s="29" t="str">
        <f>dane_TP!C20</f>
        <v>PG nr 13 Radom</v>
      </c>
      <c r="D26" s="30">
        <v>13</v>
      </c>
      <c r="E26" s="30"/>
      <c r="F26" s="30">
        <v>2.12</v>
      </c>
      <c r="G26" s="30"/>
      <c r="H26" s="30">
        <v>3.4</v>
      </c>
      <c r="I26" s="30" t="s">
        <v>75</v>
      </c>
      <c r="J26" s="30"/>
      <c r="K26" s="30"/>
      <c r="L26" s="30"/>
      <c r="M26" s="30">
        <v>3</v>
      </c>
      <c r="N26" s="30">
        <v>10</v>
      </c>
      <c r="O26" s="30"/>
      <c r="P26" s="31">
        <f t="shared" si="2"/>
        <v>283</v>
      </c>
      <c r="Q26" s="32">
        <f t="shared" si="1"/>
        <v>760.1694915254237</v>
      </c>
    </row>
    <row r="27" spans="1:18" ht="67.5">
      <c r="A27" s="25">
        <f>dane_TP!A21</f>
        <v>20</v>
      </c>
      <c r="B27" s="29" t="str">
        <f>dane_TP!B21</f>
        <v>Gabrysia Nagawska
Kinga Wydra
Oskar Kwietniewski
Julia Markiewicz
Kiełbus Małgosia</v>
      </c>
      <c r="C27" s="29" t="str">
        <f>dane_TP!C21</f>
        <v>PG nr 13 Radom</v>
      </c>
      <c r="D27" s="30"/>
      <c r="E27" s="30"/>
      <c r="F27" s="30"/>
      <c r="G27" s="30"/>
      <c r="H27" s="30" t="s">
        <v>76</v>
      </c>
      <c r="I27" s="30" t="s">
        <v>77</v>
      </c>
      <c r="J27" s="30"/>
      <c r="K27" s="30"/>
      <c r="L27" s="30"/>
      <c r="M27" s="30">
        <v>10</v>
      </c>
      <c r="N27" s="30">
        <v>15</v>
      </c>
      <c r="O27" s="30"/>
      <c r="P27" s="31">
        <f t="shared" si="2"/>
        <v>85</v>
      </c>
      <c r="Q27" s="32">
        <f t="shared" si="1"/>
        <v>927.9661016949152</v>
      </c>
      <c r="R27" s="42"/>
    </row>
    <row r="28" spans="1:18" ht="67.5">
      <c r="A28" s="25">
        <f>dane_TP!A22</f>
        <v>21</v>
      </c>
      <c r="B28" s="29" t="str">
        <f>dane_TP!B22</f>
        <v>Wiktoria Chechlińska
Kamila Krycia 
Kinga Pobereszko
Sandra Kowalska
Marta Bąk</v>
      </c>
      <c r="C28" s="29" t="str">
        <f>dane_TP!C22</f>
        <v>PG nr 13 Radom</v>
      </c>
      <c r="D28" s="30" t="s">
        <v>78</v>
      </c>
      <c r="E28" s="30"/>
      <c r="F28" s="30"/>
      <c r="G28" s="30"/>
      <c r="H28" s="30"/>
      <c r="I28" s="30">
        <v>10</v>
      </c>
      <c r="J28" s="30">
        <v>5</v>
      </c>
      <c r="K28" s="30"/>
      <c r="L28" s="30"/>
      <c r="M28" s="30">
        <v>10</v>
      </c>
      <c r="N28" s="30"/>
      <c r="O28" s="30"/>
      <c r="P28" s="31">
        <f t="shared" si="2"/>
        <v>1250</v>
      </c>
      <c r="Q28" s="32">
        <f t="shared" si="1"/>
        <v>1</v>
      </c>
      <c r="R28" s="42"/>
    </row>
    <row r="29" spans="1:18" ht="40.5">
      <c r="A29" s="25">
        <f>dane_TP!A23</f>
        <v>22</v>
      </c>
      <c r="B29" s="29" t="str">
        <f>dane_TP!B23</f>
        <v>Alek Dzieślewski
Daniel Defliński
Bartosz Urbański</v>
      </c>
      <c r="C29" s="29" t="str">
        <f>dane_TP!C23</f>
        <v>PG nr 13 Radom</v>
      </c>
      <c r="D29" s="30"/>
      <c r="E29" s="30"/>
      <c r="F29" s="30"/>
      <c r="G29" s="30"/>
      <c r="H29" s="30" t="s">
        <v>76</v>
      </c>
      <c r="I29" s="30"/>
      <c r="J29" s="30"/>
      <c r="K29" s="30"/>
      <c r="L29" s="30"/>
      <c r="M29" s="30">
        <v>10</v>
      </c>
      <c r="N29" s="30">
        <v>45</v>
      </c>
      <c r="O29" s="30"/>
      <c r="P29" s="31">
        <f t="shared" si="2"/>
        <v>85</v>
      </c>
      <c r="Q29" s="32">
        <f t="shared" si="1"/>
        <v>927.9661016949152</v>
      </c>
      <c r="R29" s="42"/>
    </row>
    <row r="30" spans="1:18" ht="15">
      <c r="A30" s="25">
        <f>dane_TP!A24</f>
        <v>0</v>
      </c>
      <c r="B30" s="29">
        <f>dane_TP!B24</f>
        <v>0</v>
      </c>
      <c r="C30" s="29">
        <f>dane_TP!C24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1</v>
      </c>
      <c r="P30" s="31" t="str">
        <f t="shared" si="2"/>
        <v>NKL</v>
      </c>
      <c r="Q30" s="32">
        <f t="shared" si="1"/>
        <v>0</v>
      </c>
      <c r="R30" s="42"/>
    </row>
    <row r="31" spans="1:18" ht="15">
      <c r="A31" s="25">
        <f>dane_TP!A25</f>
        <v>0</v>
      </c>
      <c r="B31" s="29">
        <f>dane_TP!B25</f>
        <v>0</v>
      </c>
      <c r="C31" s="29">
        <f>dane_TP!C25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2"/>
        <v>0</v>
      </c>
      <c r="Q31" s="32">
        <f t="shared" si="1"/>
        <v>1000</v>
      </c>
      <c r="R31" s="42"/>
    </row>
    <row r="32" spans="1:18" ht="15">
      <c r="A32" s="25">
        <f>dane_TP!A26</f>
        <v>0</v>
      </c>
      <c r="B32" s="29">
        <f>dane_TP!B26</f>
        <v>0</v>
      </c>
      <c r="C32" s="29">
        <f>dane_TP!C26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 t="shared" si="2"/>
        <v>0</v>
      </c>
      <c r="Q32" s="32">
        <f t="shared" si="1"/>
        <v>1000</v>
      </c>
      <c r="R32" s="42"/>
    </row>
    <row r="33" spans="1:18" ht="15">
      <c r="A33" s="25">
        <f>dane_TP!A27</f>
        <v>0</v>
      </c>
      <c r="B33" s="29">
        <f>dane_TP!B27</f>
        <v>0</v>
      </c>
      <c r="C33" s="29">
        <f>dane_TP!C27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>
        <f t="shared" si="2"/>
        <v>0</v>
      </c>
      <c r="Q33" s="32">
        <f t="shared" si="1"/>
        <v>1000</v>
      </c>
      <c r="R33" s="42"/>
    </row>
    <row r="34" spans="1:18" ht="15">
      <c r="A34" s="25">
        <f>dane_TP!A28</f>
        <v>0</v>
      </c>
      <c r="B34" s="29">
        <f>dane_TP!B28</f>
        <v>0</v>
      </c>
      <c r="C34" s="29">
        <f>dane_TP!C28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>
        <f t="shared" si="2"/>
        <v>0</v>
      </c>
      <c r="Q34" s="32">
        <f t="shared" si="1"/>
        <v>1000</v>
      </c>
      <c r="R34" s="42"/>
    </row>
    <row r="35" spans="1:18" ht="15">
      <c r="A35" s="25">
        <f>dane_TP!A29</f>
        <v>0</v>
      </c>
      <c r="B35" s="29">
        <f>dane_TP!B29</f>
        <v>0</v>
      </c>
      <c r="C35" s="29">
        <f>dane_TP!C29</f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>
        <f t="shared" si="2"/>
        <v>0</v>
      </c>
      <c r="Q35" s="32">
        <f t="shared" si="1"/>
        <v>1000</v>
      </c>
      <c r="R35" s="42"/>
    </row>
    <row r="36" spans="1:18" ht="15">
      <c r="A36" s="25">
        <f>dane_TP!A30</f>
        <v>0</v>
      </c>
      <c r="B36" s="29">
        <f>dane_TP!B30</f>
        <v>0</v>
      </c>
      <c r="C36" s="29">
        <f>dane_TP!C30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>
        <f t="shared" si="2"/>
        <v>0</v>
      </c>
      <c r="Q36" s="32">
        <f t="shared" si="1"/>
        <v>1000</v>
      </c>
      <c r="R36" s="42"/>
    </row>
    <row r="37" spans="1:18" ht="15">
      <c r="A37" s="25">
        <f>dane_TP!A31</f>
        <v>0</v>
      </c>
      <c r="B37" s="29">
        <f>dane_TP!B31</f>
        <v>0</v>
      </c>
      <c r="C37" s="29">
        <f>dane_TP!C31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>
        <f t="shared" si="2"/>
        <v>0</v>
      </c>
      <c r="Q37" s="32">
        <f t="shared" si="1"/>
        <v>1000</v>
      </c>
      <c r="R37" s="42"/>
    </row>
    <row r="38" spans="1:18" ht="15">
      <c r="A38" s="25">
        <f>dane_TP!A32</f>
        <v>0</v>
      </c>
      <c r="B38" s="29">
        <f>dane_TP!B32</f>
        <v>0</v>
      </c>
      <c r="C38" s="29">
        <f>dane_TP!C32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>
        <f t="shared" si="2"/>
        <v>0</v>
      </c>
      <c r="Q38" s="32">
        <f t="shared" si="1"/>
        <v>1000</v>
      </c>
      <c r="R38" s="42"/>
    </row>
    <row r="39" spans="1:18" ht="15">
      <c r="A39" s="25">
        <f>dane_TP!A33</f>
        <v>0</v>
      </c>
      <c r="B39" s="29">
        <f>dane_TP!B33</f>
        <v>0</v>
      </c>
      <c r="C39" s="29">
        <f>dane_TP!C33</f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2"/>
        <v>0</v>
      </c>
      <c r="Q39" s="32">
        <f t="shared" si="1"/>
        <v>1000</v>
      </c>
      <c r="R39" s="42"/>
    </row>
    <row r="40" spans="1:18" ht="15">
      <c r="A40" s="25">
        <f>dane_TP!A34</f>
        <v>0</v>
      </c>
      <c r="B40" s="29">
        <f>dane_TP!B34</f>
        <v>0</v>
      </c>
      <c r="C40" s="29">
        <f>dane_TP!C34</f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2"/>
        <v>0</v>
      </c>
      <c r="Q40" s="32">
        <f t="shared" si="1"/>
        <v>1000</v>
      </c>
      <c r="R40" s="42"/>
    </row>
    <row r="41" spans="1:18" ht="15">
      <c r="A41" s="25">
        <f>dane_TP!A35</f>
        <v>0</v>
      </c>
      <c r="B41" s="29">
        <f>dane_TP!B35</f>
        <v>0</v>
      </c>
      <c r="C41" s="29">
        <f>dane_TP!C35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2"/>
        <v>0</v>
      </c>
      <c r="Q41" s="32">
        <f t="shared" si="1"/>
        <v>1000</v>
      </c>
      <c r="R41" s="42"/>
    </row>
    <row r="42" spans="1:17" ht="15">
      <c r="A42" s="25">
        <f>dane_TP!A36</f>
        <v>0</v>
      </c>
      <c r="B42" s="29">
        <f>dane_TP!B36</f>
        <v>0</v>
      </c>
      <c r="C42" s="29">
        <f>dane_TP!C36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aca="true" t="shared" si="3" ref="P42:P47">IF(O42="",(IF(D42&lt;&gt;"",90*(LEN(D42)-LEN(SUBSTITUTE(D42,",",""))+1),"0"))+(IF(E42&lt;&gt;"",60*(LEN(E42)-LEN(SUBSTITUTE(E42,",",""))+1),"0"))+(IF(F42&lt;&gt;"",25*(LEN(F42)-LEN(SUBSTITUTE(F42,",",""))+1),"0"))+(IF(G42&lt;&gt;"",15*(LEN(G42)-LEN(SUBSTITUTE(G42,",",""))+1),"0"))+(IF(H42&lt;&gt;"",10*(LEN(H42)-LEN(SUBSTITUTE(H42,",",""))+1),"0"))+(IF(I42&lt;&gt;"",10*(LEN(I42)-LEN(SUBSTITUTE(I42,",",""))+1),"0"))+30*(J42+K42+L42)+M42+N42,"NKL")</f>
        <v>0</v>
      </c>
      <c r="Q42" s="32">
        <f aca="true" t="shared" si="4" ref="Q42:Q47">IF(P42&lt;&gt;"",IF(ISNUMBER(P42),MAX(1000*(($C$3+$C$4-P42)/$C$3),1),0))</f>
        <v>1000</v>
      </c>
    </row>
    <row r="43" spans="1:17" ht="15">
      <c r="A43" s="25">
        <f>dane_TP!A37</f>
        <v>0</v>
      </c>
      <c r="B43" s="29">
        <f>dane_TP!B37</f>
        <v>0</v>
      </c>
      <c r="C43" s="29">
        <f>dane_TP!C37</f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3"/>
        <v>0</v>
      </c>
      <c r="Q43" s="32">
        <f t="shared" si="4"/>
        <v>1000</v>
      </c>
    </row>
    <row r="44" spans="1:17" ht="15">
      <c r="A44" s="25">
        <f>dane_TP!A38</f>
        <v>0</v>
      </c>
      <c r="B44" s="29">
        <f>dane_TP!B38</f>
        <v>0</v>
      </c>
      <c r="C44" s="29">
        <f>dane_TP!C38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>
        <f t="shared" si="3"/>
        <v>0</v>
      </c>
      <c r="Q44" s="32">
        <f t="shared" si="4"/>
        <v>1000</v>
      </c>
    </row>
    <row r="45" spans="1:17" ht="15">
      <c r="A45" s="25">
        <f>dane_TP!A39</f>
        <v>0</v>
      </c>
      <c r="B45" s="29">
        <f>dane_TP!B39</f>
        <v>0</v>
      </c>
      <c r="C45" s="29">
        <f>dane_TP!C39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>
        <f t="shared" si="3"/>
        <v>0</v>
      </c>
      <c r="Q45" s="32">
        <f t="shared" si="4"/>
        <v>1000</v>
      </c>
    </row>
    <row r="46" spans="1:17" ht="15">
      <c r="A46" s="25">
        <f>dane_TP!A40</f>
        <v>0</v>
      </c>
      <c r="B46" s="29">
        <f>dane_TP!B40</f>
        <v>0</v>
      </c>
      <c r="C46" s="29">
        <f>dane_TP!C40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>
        <f t="shared" si="3"/>
        <v>0</v>
      </c>
      <c r="Q46" s="32">
        <f t="shared" si="4"/>
        <v>1000</v>
      </c>
    </row>
    <row r="47" spans="1:17" ht="15">
      <c r="A47" s="28">
        <f>dane_TP!A41</f>
        <v>0</v>
      </c>
      <c r="B47" s="34">
        <f>dane_TP!B41</f>
        <v>0</v>
      </c>
      <c r="C47" s="34">
        <f>dane_TP!C41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7">
        <f t="shared" si="3"/>
        <v>0</v>
      </c>
      <c r="Q47" s="38">
        <f t="shared" si="4"/>
        <v>1000</v>
      </c>
    </row>
  </sheetData>
  <sheetProtection selectLockedCells="1" selectUnlockedCells="1"/>
  <mergeCells count="2">
    <mergeCell ref="F2:I2"/>
    <mergeCell ref="F3:I4"/>
  </mergeCell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M4" sqref="M4"/>
    </sheetView>
  </sheetViews>
  <sheetFormatPr defaultColWidth="8.7109375" defaultRowHeight="12.75"/>
  <cols>
    <col min="1" max="1" width="3.140625" style="1" customWidth="1"/>
    <col min="2" max="2" width="5.00390625" style="1" customWidth="1"/>
    <col min="3" max="3" width="22.421875" style="1" customWidth="1"/>
    <col min="4" max="4" width="28.421875" style="1" customWidth="1"/>
    <col min="5" max="5" width="6.00390625" style="43" customWidth="1"/>
    <col min="6" max="6" width="8.421875" style="44" customWidth="1"/>
    <col min="7" max="7" width="4.421875" style="45" customWidth="1"/>
    <col min="8" max="8" width="5.140625" style="1" customWidth="1"/>
    <col min="9" max="9" width="8.421875" style="1" customWidth="1"/>
    <col min="10" max="10" width="4.7109375" style="1" customWidth="1"/>
    <col min="11" max="11" width="9.140625" style="43" customWidth="1"/>
    <col min="12" max="12" width="9.140625" style="44" customWidth="1"/>
    <col min="13" max="16384" width="8.7109375" style="1" customWidth="1"/>
  </cols>
  <sheetData>
    <row r="1" spans="1:12" ht="12.75">
      <c r="A1" s="167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46"/>
      <c r="L1" s="47"/>
    </row>
    <row r="2" spans="1:13" ht="12.75" customHeight="1">
      <c r="A2" s="168" t="s">
        <v>1</v>
      </c>
      <c r="B2" s="169" t="s">
        <v>2</v>
      </c>
      <c r="C2" s="170" t="s">
        <v>3</v>
      </c>
      <c r="D2" s="177" t="s">
        <v>4</v>
      </c>
      <c r="E2" s="175" t="s">
        <v>5</v>
      </c>
      <c r="F2" s="175"/>
      <c r="G2" s="175"/>
      <c r="H2" s="175" t="s">
        <v>6</v>
      </c>
      <c r="I2" s="175"/>
      <c r="J2" s="175"/>
      <c r="K2" s="175" t="s">
        <v>7</v>
      </c>
      <c r="L2" s="175"/>
      <c r="M2" s="176" t="s">
        <v>232</v>
      </c>
    </row>
    <row r="3" spans="1:13" ht="51.75">
      <c r="A3" s="168"/>
      <c r="B3" s="169"/>
      <c r="C3" s="170"/>
      <c r="D3" s="177"/>
      <c r="E3" s="48" t="s">
        <v>8</v>
      </c>
      <c r="F3" s="49" t="s">
        <v>9</v>
      </c>
      <c r="G3" s="48" t="s">
        <v>10</v>
      </c>
      <c r="H3" s="48" t="s">
        <v>8</v>
      </c>
      <c r="I3" s="49" t="s">
        <v>9</v>
      </c>
      <c r="J3" s="48" t="s">
        <v>10</v>
      </c>
      <c r="K3" s="49" t="s">
        <v>9</v>
      </c>
      <c r="L3" s="50" t="s">
        <v>10</v>
      </c>
      <c r="M3" s="176"/>
    </row>
    <row r="4" spans="1:13" ht="25.5">
      <c r="A4" s="51">
        <f aca="true" t="shared" si="0" ref="A4:A17">L4</f>
        <v>1</v>
      </c>
      <c r="B4" s="52">
        <f>dane_TU!A3</f>
        <v>101</v>
      </c>
      <c r="C4" s="52" t="str">
        <f>dane_TU!B3</f>
        <v>Wiktor Marczak
Andrzej Przychodzeń</v>
      </c>
      <c r="D4" s="53" t="str">
        <f>dane_TU!C3</f>
        <v>Warszawa</v>
      </c>
      <c r="E4" s="54">
        <f>TU_E1!P9</f>
        <v>0</v>
      </c>
      <c r="F4" s="55">
        <f aca="true" t="shared" si="1" ref="F4:F17">IF(E4&lt;&gt;"",IF(ISNUMBER(E4),MAX(1000/_TUE1*(_TUE1-E4+MIN(E$2:E$70)),1),0),"")</f>
        <v>1000</v>
      </c>
      <c r="G4" s="56">
        <f aca="true" t="shared" si="2" ref="G4:G17">IF(F4&lt;&gt;"",RANK(F4,F$2:F$70),"")</f>
        <v>1</v>
      </c>
      <c r="H4" s="57">
        <f>TU_E2!P9</f>
        <v>25</v>
      </c>
      <c r="I4" s="55">
        <f aca="true" t="shared" si="3" ref="I4:I17">IF(H4&lt;&gt;"",IF(ISNUMBER(H4),MAX(1000/_TUE2*(_TUE2-H4+MIN(H$2:H$70)),1),0),"")</f>
        <v>1000</v>
      </c>
      <c r="J4" s="58">
        <f aca="true" t="shared" si="4" ref="J4:J17">IF(I4&lt;&gt;"",RANK(I4,I$2:I$70),"")</f>
        <v>1</v>
      </c>
      <c r="K4" s="59">
        <f aca="true" t="shared" si="5" ref="K4:K17">F4+I4</f>
        <v>2000</v>
      </c>
      <c r="L4" s="60">
        <f aca="true" t="shared" si="6" ref="L4:L17">IF(K4&lt;&gt;"",RANK(K4,K$2:K$70),"")</f>
        <v>1</v>
      </c>
      <c r="M4" s="12">
        <v>1000</v>
      </c>
    </row>
    <row r="5" spans="1:13" ht="25.5">
      <c r="A5" s="51">
        <f t="shared" si="0"/>
        <v>1</v>
      </c>
      <c r="B5" s="52">
        <f>dane_TU!A6</f>
        <v>104</v>
      </c>
      <c r="C5" s="52" t="str">
        <f>dane_TU!B6</f>
        <v>Agata Malczewska
Paweł Rozwadowski</v>
      </c>
      <c r="D5" s="53" t="str">
        <f>dane_TU!C6</f>
        <v>Skróty Radom</v>
      </c>
      <c r="E5" s="54">
        <f>TU_E1!P12</f>
        <v>0</v>
      </c>
      <c r="F5" s="55">
        <f t="shared" si="1"/>
        <v>1000</v>
      </c>
      <c r="G5" s="56">
        <f t="shared" si="2"/>
        <v>1</v>
      </c>
      <c r="H5" s="57">
        <f>TU_E2!P12</f>
        <v>25</v>
      </c>
      <c r="I5" s="55">
        <f t="shared" si="3"/>
        <v>1000</v>
      </c>
      <c r="J5" s="58">
        <f t="shared" si="4"/>
        <v>1</v>
      </c>
      <c r="K5" s="59">
        <f t="shared" si="5"/>
        <v>2000</v>
      </c>
      <c r="L5" s="60">
        <f t="shared" si="6"/>
        <v>1</v>
      </c>
      <c r="M5" s="12">
        <v>1000</v>
      </c>
    </row>
    <row r="6" spans="1:13" ht="25.5">
      <c r="A6" s="51">
        <f t="shared" si="0"/>
        <v>3</v>
      </c>
      <c r="B6" s="52">
        <f>dane_TU!A7</f>
        <v>105</v>
      </c>
      <c r="C6" s="52" t="str">
        <f>dane_TU!B7</f>
        <v>Zuzanna Malanowska
Anna Malanowska</v>
      </c>
      <c r="D6" s="53" t="str">
        <f>dane_TU!C7</f>
        <v>Malano Team
Konstancin Jeziorna</v>
      </c>
      <c r="E6" s="54">
        <f>TU_E1!P13</f>
        <v>0</v>
      </c>
      <c r="F6" s="55">
        <f t="shared" si="1"/>
        <v>1000</v>
      </c>
      <c r="G6" s="56">
        <f t="shared" si="2"/>
        <v>1</v>
      </c>
      <c r="H6" s="57">
        <f>TU_E2!P13</f>
        <v>36</v>
      </c>
      <c r="I6" s="55">
        <f t="shared" si="3"/>
        <v>992.3611111111111</v>
      </c>
      <c r="J6" s="58">
        <f t="shared" si="4"/>
        <v>5</v>
      </c>
      <c r="K6" s="59">
        <f t="shared" si="5"/>
        <v>1992.361111111111</v>
      </c>
      <c r="L6" s="60">
        <f t="shared" si="6"/>
        <v>3</v>
      </c>
      <c r="M6" s="61">
        <f>(K6*1000)/$K$4</f>
        <v>996.1805555555555</v>
      </c>
    </row>
    <row r="7" spans="1:13" ht="38.25">
      <c r="A7" s="51">
        <f t="shared" si="0"/>
        <v>4</v>
      </c>
      <c r="B7" s="52">
        <f>dane_TU!A11</f>
        <v>109</v>
      </c>
      <c r="C7" s="52" t="str">
        <f>dane_TU!B11</f>
        <v>Agnieszka Czuchryta
Marek Kulesza
</v>
      </c>
      <c r="D7" s="53" t="str">
        <f>dane_TU!C11</f>
        <v>Warszawa</v>
      </c>
      <c r="E7" s="54">
        <f>TU_E1!P17</f>
        <v>0</v>
      </c>
      <c r="F7" s="55">
        <f t="shared" si="1"/>
        <v>1000</v>
      </c>
      <c r="G7" s="56">
        <f t="shared" si="2"/>
        <v>1</v>
      </c>
      <c r="H7" s="57">
        <f>TU_E2!P17</f>
        <v>41</v>
      </c>
      <c r="I7" s="55">
        <f t="shared" si="3"/>
        <v>988.8888888888888</v>
      </c>
      <c r="J7" s="58">
        <f t="shared" si="4"/>
        <v>6</v>
      </c>
      <c r="K7" s="59">
        <f t="shared" si="5"/>
        <v>1988.8888888888887</v>
      </c>
      <c r="L7" s="60">
        <f t="shared" si="6"/>
        <v>4</v>
      </c>
      <c r="M7" s="61">
        <f aca="true" t="shared" si="7" ref="M7:M17">(K7*1000)/$K$4</f>
        <v>994.4444444444443</v>
      </c>
    </row>
    <row r="8" spans="1:13" ht="25.5">
      <c r="A8" s="51">
        <f t="shared" si="0"/>
        <v>5</v>
      </c>
      <c r="B8" s="52">
        <f>dane_TU!A14</f>
        <v>112</v>
      </c>
      <c r="C8" s="52" t="str">
        <f>dane_TU!B14</f>
        <v>Paweł Starzyński
Adam Krochmal</v>
      </c>
      <c r="D8" s="53" t="str">
        <f>dane_TU!C14</f>
        <v>Skróty Radom</v>
      </c>
      <c r="E8" s="54">
        <f>TU_E1!P20</f>
        <v>0</v>
      </c>
      <c r="F8" s="55">
        <f t="shared" si="1"/>
        <v>1000</v>
      </c>
      <c r="G8" s="56">
        <f t="shared" si="2"/>
        <v>1</v>
      </c>
      <c r="H8" s="57">
        <f>TU_E2!P20</f>
        <v>50</v>
      </c>
      <c r="I8" s="55">
        <f t="shared" si="3"/>
        <v>982.6388888888888</v>
      </c>
      <c r="J8" s="58">
        <f t="shared" si="4"/>
        <v>7</v>
      </c>
      <c r="K8" s="59">
        <f t="shared" si="5"/>
        <v>1982.6388888888887</v>
      </c>
      <c r="L8" s="60">
        <f t="shared" si="6"/>
        <v>5</v>
      </c>
      <c r="M8" s="61">
        <f t="shared" si="7"/>
        <v>991.3194444444443</v>
      </c>
    </row>
    <row r="9" spans="1:13" ht="25.5">
      <c r="A9" s="51">
        <f t="shared" si="0"/>
        <v>5</v>
      </c>
      <c r="B9" s="52">
        <f>dane_TU!A15</f>
        <v>113</v>
      </c>
      <c r="C9" s="62" t="str">
        <f>dane_TU!B15</f>
        <v>Kamil Starzyński
Michał Starzyński</v>
      </c>
      <c r="D9" s="53" t="str">
        <f>dane_TU!C15</f>
        <v>Warszawa</v>
      </c>
      <c r="E9" s="54">
        <f>TU_E1!P21</f>
        <v>0</v>
      </c>
      <c r="F9" s="55">
        <f t="shared" si="1"/>
        <v>1000</v>
      </c>
      <c r="G9" s="56">
        <f t="shared" si="2"/>
        <v>1</v>
      </c>
      <c r="H9" s="57">
        <f>TU_E2!P21</f>
        <v>50</v>
      </c>
      <c r="I9" s="55">
        <f t="shared" si="3"/>
        <v>982.6388888888888</v>
      </c>
      <c r="J9" s="58">
        <f t="shared" si="4"/>
        <v>7</v>
      </c>
      <c r="K9" s="59">
        <f t="shared" si="5"/>
        <v>1982.6388888888887</v>
      </c>
      <c r="L9" s="60">
        <f t="shared" si="6"/>
        <v>5</v>
      </c>
      <c r="M9" s="61">
        <f t="shared" si="7"/>
        <v>991.3194444444443</v>
      </c>
    </row>
    <row r="10" spans="1:13" ht="25.5">
      <c r="A10" s="51">
        <f t="shared" si="0"/>
        <v>7</v>
      </c>
      <c r="B10" s="52">
        <f>dane_TU!A5</f>
        <v>103</v>
      </c>
      <c r="C10" s="52" t="str">
        <f>dane_TU!B5</f>
        <v>Renata Łaska
Tomasz Łaski</v>
      </c>
      <c r="D10" s="53" t="str">
        <f>dane_TU!C5</f>
        <v>Wytrzeszczone Niepoślipki/Zielonka</v>
      </c>
      <c r="E10" s="54">
        <f>TU_E1!P11</f>
        <v>30</v>
      </c>
      <c r="F10" s="55">
        <f t="shared" si="1"/>
        <v>978.7234042553192</v>
      </c>
      <c r="G10" s="56">
        <f t="shared" si="2"/>
        <v>10</v>
      </c>
      <c r="H10" s="57">
        <f>TU_E2!P11</f>
        <v>25</v>
      </c>
      <c r="I10" s="55">
        <f t="shared" si="3"/>
        <v>1000</v>
      </c>
      <c r="J10" s="58">
        <f t="shared" si="4"/>
        <v>1</v>
      </c>
      <c r="K10" s="59">
        <f t="shared" si="5"/>
        <v>1978.723404255319</v>
      </c>
      <c r="L10" s="60">
        <f t="shared" si="6"/>
        <v>7</v>
      </c>
      <c r="M10" s="61">
        <f t="shared" si="7"/>
        <v>989.3617021276596</v>
      </c>
    </row>
    <row r="11" spans="1:13" ht="25.5">
      <c r="A11" s="51">
        <f t="shared" si="0"/>
        <v>8</v>
      </c>
      <c r="B11" s="52">
        <f>dane_TU!A13</f>
        <v>111</v>
      </c>
      <c r="C11" s="52" t="str">
        <f>dane_TU!B13</f>
        <v>Piotr Gębalski
Joanna Gębalska</v>
      </c>
      <c r="D11" s="53" t="str">
        <f>dane_TU!C13</f>
        <v>Konstancin Jeziorna</v>
      </c>
      <c r="E11" s="54">
        <f>TU_E1!P19</f>
        <v>0</v>
      </c>
      <c r="F11" s="55">
        <f t="shared" si="1"/>
        <v>1000</v>
      </c>
      <c r="G11" s="56">
        <f t="shared" si="2"/>
        <v>1</v>
      </c>
      <c r="H11" s="57">
        <f>TU_E2!P19</f>
        <v>57</v>
      </c>
      <c r="I11" s="55">
        <f t="shared" si="3"/>
        <v>977.7777777777777</v>
      </c>
      <c r="J11" s="58">
        <f t="shared" si="4"/>
        <v>9</v>
      </c>
      <c r="K11" s="59">
        <f t="shared" si="5"/>
        <v>1977.7777777777778</v>
      </c>
      <c r="L11" s="60">
        <f t="shared" si="6"/>
        <v>8</v>
      </c>
      <c r="M11" s="61">
        <f t="shared" si="7"/>
        <v>988.8888888888889</v>
      </c>
    </row>
    <row r="12" spans="1:13" ht="12.75">
      <c r="A12" s="51">
        <f t="shared" si="0"/>
        <v>9</v>
      </c>
      <c r="B12" s="52">
        <f>dane_TU!A12</f>
        <v>110</v>
      </c>
      <c r="C12" s="52" t="str">
        <f>dane_TU!B12</f>
        <v>Mariusz Siwiec</v>
      </c>
      <c r="D12" s="53" t="str">
        <f>dane_TU!C12</f>
        <v>Warszawa</v>
      </c>
      <c r="E12" s="54">
        <f>TU_E1!P18</f>
        <v>30</v>
      </c>
      <c r="F12" s="55">
        <f t="shared" si="1"/>
        <v>978.7234042553192</v>
      </c>
      <c r="G12" s="56">
        <f t="shared" si="2"/>
        <v>10</v>
      </c>
      <c r="H12" s="57">
        <f>TU_E2!P18</f>
        <v>30</v>
      </c>
      <c r="I12" s="55">
        <f t="shared" si="3"/>
        <v>996.5277777777777</v>
      </c>
      <c r="J12" s="58">
        <f t="shared" si="4"/>
        <v>4</v>
      </c>
      <c r="K12" s="59">
        <f t="shared" si="5"/>
        <v>1975.251182033097</v>
      </c>
      <c r="L12" s="60">
        <f t="shared" si="6"/>
        <v>9</v>
      </c>
      <c r="M12" s="61">
        <f t="shared" si="7"/>
        <v>987.6255910165485</v>
      </c>
    </row>
    <row r="13" spans="1:13" ht="25.5">
      <c r="A13" s="51">
        <f t="shared" si="0"/>
        <v>10</v>
      </c>
      <c r="B13" s="52">
        <f>dane_TU!A10</f>
        <v>108</v>
      </c>
      <c r="C13" s="52" t="str">
        <f>dane_TU!B10</f>
        <v>Przemysław Stańczuk
Maciej Dąbrowski</v>
      </c>
      <c r="D13" s="53" t="str">
        <f>dane_TU!C10</f>
        <v>Warszawa</v>
      </c>
      <c r="E13" s="54">
        <f>TU_E1!P16</f>
        <v>68</v>
      </c>
      <c r="F13" s="55">
        <f t="shared" si="1"/>
        <v>951.7730496453901</v>
      </c>
      <c r="G13" s="56">
        <f t="shared" si="2"/>
        <v>12</v>
      </c>
      <c r="H13" s="57">
        <f>TU_E2!P16</f>
        <v>835</v>
      </c>
      <c r="I13" s="55">
        <f t="shared" si="3"/>
        <v>437.5</v>
      </c>
      <c r="J13" s="58">
        <f t="shared" si="4"/>
        <v>10</v>
      </c>
      <c r="K13" s="59">
        <f t="shared" si="5"/>
        <v>1389.27304964539</v>
      </c>
      <c r="L13" s="60">
        <f t="shared" si="6"/>
        <v>10</v>
      </c>
      <c r="M13" s="61">
        <f t="shared" si="7"/>
        <v>694.636524822695</v>
      </c>
    </row>
    <row r="14" spans="1:13" ht="38.25">
      <c r="A14" s="51">
        <f t="shared" si="0"/>
        <v>11</v>
      </c>
      <c r="B14" s="52">
        <f>dane_TU!A2</f>
        <v>100</v>
      </c>
      <c r="C14" s="62" t="str">
        <f>dane_TU!B2</f>
        <v>Mindewicz Paulina
Miłosz Pacak 
</v>
      </c>
      <c r="D14" s="53" t="str">
        <f>dane_TU!C2</f>
        <v>I LO im. St. Czarnieckiego w Kozienicach</v>
      </c>
      <c r="E14" s="54">
        <f>TU_E1!P8</f>
        <v>25</v>
      </c>
      <c r="F14" s="55">
        <f t="shared" si="1"/>
        <v>982.2695035460994</v>
      </c>
      <c r="G14" s="56">
        <f t="shared" si="2"/>
        <v>8</v>
      </c>
      <c r="H14" s="57" t="str">
        <f>TU_E2!P8</f>
        <v>NKL</v>
      </c>
      <c r="I14" s="55">
        <f t="shared" si="3"/>
        <v>0</v>
      </c>
      <c r="J14" s="58">
        <f t="shared" si="4"/>
        <v>13</v>
      </c>
      <c r="K14" s="59">
        <f t="shared" si="5"/>
        <v>982.2695035460994</v>
      </c>
      <c r="L14" s="60">
        <f t="shared" si="6"/>
        <v>11</v>
      </c>
      <c r="M14" s="61">
        <f t="shared" si="7"/>
        <v>491.1347517730497</v>
      </c>
    </row>
    <row r="15" spans="1:13" ht="25.5">
      <c r="A15" s="51">
        <f t="shared" si="0"/>
        <v>11</v>
      </c>
      <c r="B15" s="52">
        <f>dane_TU!A4</f>
        <v>102</v>
      </c>
      <c r="C15" s="62" t="str">
        <f>dane_TU!B4</f>
        <v>Czerski Piotr
Przemysław Luśtyk</v>
      </c>
      <c r="D15" s="53" t="str">
        <f>dane_TU!C4</f>
        <v>I LO im. St. Czarnieckiego w Kozienicach</v>
      </c>
      <c r="E15" s="54">
        <f>TU_E1!P10</f>
        <v>25</v>
      </c>
      <c r="F15" s="55">
        <f t="shared" si="1"/>
        <v>982.2695035460994</v>
      </c>
      <c r="G15" s="56">
        <f t="shared" si="2"/>
        <v>8</v>
      </c>
      <c r="H15" s="57" t="str">
        <f>TU_E2!P10</f>
        <v>NKL</v>
      </c>
      <c r="I15" s="55">
        <f t="shared" si="3"/>
        <v>0</v>
      </c>
      <c r="J15" s="58">
        <f t="shared" si="4"/>
        <v>13</v>
      </c>
      <c r="K15" s="59">
        <f t="shared" si="5"/>
        <v>982.2695035460994</v>
      </c>
      <c r="L15" s="60">
        <f t="shared" si="6"/>
        <v>11</v>
      </c>
      <c r="M15" s="61">
        <f t="shared" si="7"/>
        <v>491.1347517730497</v>
      </c>
    </row>
    <row r="16" spans="1:13" ht="25.5">
      <c r="A16" s="51">
        <f t="shared" si="0"/>
        <v>13</v>
      </c>
      <c r="B16" s="52">
        <f>dane_TU!A8</f>
        <v>106</v>
      </c>
      <c r="C16" s="62" t="str">
        <f>dane_TU!B8</f>
        <v>Mateusz Kurek
Wojciech Maciejewski</v>
      </c>
      <c r="D16" s="53" t="str">
        <f>dane_TU!C8</f>
        <v>SKKT Protektory przy ZS nr 1 Kozienice</v>
      </c>
      <c r="E16" s="54">
        <f>TU_E1!P14</f>
        <v>791</v>
      </c>
      <c r="F16" s="55">
        <f t="shared" si="1"/>
        <v>439.0070921985816</v>
      </c>
      <c r="G16" s="56">
        <f t="shared" si="2"/>
        <v>13</v>
      </c>
      <c r="H16" s="57">
        <f>TU_E2!P14</f>
        <v>1360</v>
      </c>
      <c r="I16" s="55">
        <f t="shared" si="3"/>
        <v>72.91666666666666</v>
      </c>
      <c r="J16" s="58">
        <f t="shared" si="4"/>
        <v>11</v>
      </c>
      <c r="K16" s="59">
        <f t="shared" si="5"/>
        <v>511.92375886524826</v>
      </c>
      <c r="L16" s="60">
        <f t="shared" si="6"/>
        <v>13</v>
      </c>
      <c r="M16" s="61">
        <f t="shared" si="7"/>
        <v>255.96187943262413</v>
      </c>
    </row>
    <row r="17" spans="1:13" s="44" customFormat="1" ht="25.5">
      <c r="A17" s="51">
        <f t="shared" si="0"/>
        <v>13</v>
      </c>
      <c r="B17" s="52">
        <f>dane_TU!A9</f>
        <v>107</v>
      </c>
      <c r="C17" s="62" t="str">
        <f>dane_TU!B9</f>
        <v>Justyna Kowalska</v>
      </c>
      <c r="D17" s="53" t="str">
        <f>dane_TU!C9</f>
        <v>SKKT Protektory przy ZS nr 1 Kozienice</v>
      </c>
      <c r="E17" s="54">
        <f>TU_E1!P15</f>
        <v>791</v>
      </c>
      <c r="F17" s="55">
        <f t="shared" si="1"/>
        <v>439.0070921985816</v>
      </c>
      <c r="G17" s="56">
        <f t="shared" si="2"/>
        <v>13</v>
      </c>
      <c r="H17" s="57">
        <f>TU_E2!P15</f>
        <v>1360</v>
      </c>
      <c r="I17" s="55">
        <f t="shared" si="3"/>
        <v>72.91666666666666</v>
      </c>
      <c r="J17" s="58">
        <f t="shared" si="4"/>
        <v>11</v>
      </c>
      <c r="K17" s="59">
        <f t="shared" si="5"/>
        <v>511.92375886524826</v>
      </c>
      <c r="L17" s="60">
        <f t="shared" si="6"/>
        <v>13</v>
      </c>
      <c r="M17" s="61">
        <f t="shared" si="7"/>
        <v>255.96187943262413</v>
      </c>
    </row>
    <row r="18" s="44" customFormat="1" ht="12.75"/>
    <row r="19" s="44" customFormat="1" ht="12.75"/>
    <row r="20" s="44" customFormat="1" ht="12.75">
      <c r="C20" s="63" t="s">
        <v>80</v>
      </c>
    </row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</sheetData>
  <sheetProtection selectLockedCells="1" selectUnlockedCells="1"/>
  <mergeCells count="9">
    <mergeCell ref="K2:L2"/>
    <mergeCell ref="M2:M3"/>
    <mergeCell ref="A1:J1"/>
    <mergeCell ref="A2:A3"/>
    <mergeCell ref="B2:B3"/>
    <mergeCell ref="C2:C3"/>
    <mergeCell ref="D2:D3"/>
    <mergeCell ref="E2:G2"/>
    <mergeCell ref="H2:J2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="80" zoomScaleNormal="80" zoomScalePageLayoutView="0" workbookViewId="0" topLeftCell="C6">
      <selection activeCell="S11" sqref="S11"/>
    </sheetView>
  </sheetViews>
  <sheetFormatPr defaultColWidth="12.7109375" defaultRowHeight="12.75"/>
  <cols>
    <col min="1" max="1" width="4.57421875" style="13" customWidth="1"/>
    <col min="2" max="2" width="25.421875" style="13" customWidth="1"/>
    <col min="3" max="3" width="37.8515625" style="13" customWidth="1"/>
    <col min="4" max="4" width="13.7109375" style="13" customWidth="1"/>
    <col min="5" max="5" width="7.7109375" style="13" customWidth="1"/>
    <col min="6" max="6" width="9.140625" style="13" customWidth="1"/>
    <col min="7" max="7" width="6.8515625" style="13" customWidth="1"/>
    <col min="8" max="8" width="9.140625" style="13" customWidth="1"/>
    <col min="9" max="9" width="8.140625" style="13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20" ht="15">
      <c r="A1" s="14"/>
      <c r="B1" s="14"/>
      <c r="C1" s="15"/>
      <c r="D1" s="14"/>
      <c r="E1" s="15"/>
      <c r="F1" s="14"/>
      <c r="G1" s="15"/>
      <c r="H1" s="14"/>
      <c r="I1" s="14"/>
      <c r="J1" s="14"/>
      <c r="K1" s="14"/>
      <c r="L1" s="14"/>
      <c r="M1" s="14"/>
      <c r="N1" s="16"/>
      <c r="O1" s="16"/>
      <c r="P1" s="14"/>
      <c r="Q1" s="14"/>
      <c r="T1" s="13" t="s">
        <v>31</v>
      </c>
    </row>
    <row r="2" spans="1:20" ht="21">
      <c r="A2" s="17"/>
      <c r="B2" s="18"/>
      <c r="C2" s="19"/>
      <c r="D2" s="14"/>
      <c r="E2" s="20"/>
      <c r="F2" s="21" t="s">
        <v>81</v>
      </c>
      <c r="G2" s="21"/>
      <c r="H2" s="21"/>
      <c r="I2" s="21"/>
      <c r="J2" s="14"/>
      <c r="K2" s="14"/>
      <c r="L2" s="14"/>
      <c r="M2" s="14"/>
      <c r="N2" s="16"/>
      <c r="O2" s="16"/>
      <c r="P2" s="14"/>
      <c r="Q2" s="14"/>
      <c r="T2" s="13" t="s">
        <v>34</v>
      </c>
    </row>
    <row r="3" spans="1:20" ht="23.25">
      <c r="A3" s="17"/>
      <c r="B3" s="18" t="s">
        <v>12</v>
      </c>
      <c r="C3" s="19">
        <f>_TUE1</f>
        <v>1410</v>
      </c>
      <c r="D3" s="20"/>
      <c r="E3" s="20"/>
      <c r="F3" s="22" t="s">
        <v>13</v>
      </c>
      <c r="G3" s="22"/>
      <c r="H3" s="22"/>
      <c r="I3" s="22"/>
      <c r="J3" s="14"/>
      <c r="K3" s="14"/>
      <c r="L3" s="14"/>
      <c r="M3" s="14"/>
      <c r="N3" s="16"/>
      <c r="O3" s="16"/>
      <c r="P3" s="14"/>
      <c r="Q3" s="14"/>
      <c r="T3" s="13" t="s">
        <v>37</v>
      </c>
    </row>
    <row r="4" spans="1:17" ht="15" customHeight="1">
      <c r="A4" s="17"/>
      <c r="B4" s="18" t="s">
        <v>14</v>
      </c>
      <c r="C4" s="19">
        <f>MIN(P:P)</f>
        <v>0</v>
      </c>
      <c r="D4" s="20"/>
      <c r="E4" s="20"/>
      <c r="F4" s="22"/>
      <c r="G4" s="22"/>
      <c r="H4" s="22"/>
      <c r="I4" s="22"/>
      <c r="J4" s="14"/>
      <c r="K4" s="14"/>
      <c r="L4" s="14"/>
      <c r="M4" s="14"/>
      <c r="N4" s="16"/>
      <c r="O4" s="16"/>
      <c r="P4" s="14"/>
      <c r="Q4" s="14"/>
    </row>
    <row r="5" spans="1:17" ht="15">
      <c r="A5" s="19" t="s">
        <v>15</v>
      </c>
      <c r="B5" s="19"/>
      <c r="C5" s="19"/>
      <c r="D5" s="20"/>
      <c r="E5" s="20"/>
      <c r="F5" s="14"/>
      <c r="G5" s="14"/>
      <c r="H5" s="14"/>
      <c r="I5" s="14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4"/>
      <c r="Q6" s="14"/>
    </row>
    <row r="7" spans="1:17" ht="15">
      <c r="A7" s="25" t="str">
        <f>dane_TU!A1</f>
        <v>Nr</v>
      </c>
      <c r="B7" s="26" t="str">
        <f>dane_TU!B1</f>
        <v>Nazwisko</v>
      </c>
      <c r="C7" s="27" t="str">
        <f>dane_TU!C1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40.5">
      <c r="A8" s="25">
        <f>dane_TU!A2</f>
        <v>100</v>
      </c>
      <c r="B8" s="64" t="str">
        <f>dane_TU!B2</f>
        <v>Mindewicz Paulina
Miłosz Pacak 
</v>
      </c>
      <c r="C8" s="64" t="str">
        <f>dane_TU!C2</f>
        <v>I LO im. St. Czarnieckiego w Kozienicach</v>
      </c>
      <c r="D8" s="30"/>
      <c r="E8" s="30"/>
      <c r="F8" s="30">
        <v>6</v>
      </c>
      <c r="G8" s="30"/>
      <c r="H8" s="30"/>
      <c r="I8" s="30"/>
      <c r="J8" s="30"/>
      <c r="K8" s="30"/>
      <c r="L8" s="30"/>
      <c r="M8" s="30"/>
      <c r="N8" s="30"/>
      <c r="O8" s="30"/>
      <c r="P8" s="31">
        <f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25</v>
      </c>
      <c r="Q8" s="32">
        <f>IF(P8&lt;&gt;"",IF(ISNUMBER(P8),MAX(1000*(($C$3+$C$4-P8)/$C$3),1),0))</f>
        <v>982.2695035460994</v>
      </c>
    </row>
    <row r="9" spans="1:17" s="33" customFormat="1" ht="27">
      <c r="A9" s="25">
        <f>dane_TU!A3</f>
        <v>101</v>
      </c>
      <c r="B9" s="64" t="str">
        <f>dane_TU!B3</f>
        <v>Wiktor Marczak
Andrzej Przychodzeń</v>
      </c>
      <c r="C9" s="64" t="str">
        <f>dane_TU!C3</f>
        <v>Warszawa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>
        <f aca="true" t="shared" si="0" ref="P9:P14">IF(O9="",(IF(D9&lt;&gt;"",90*(LEN(D9)-LEN(SUBSTITUTE(D9,",",""))+1),"0"))+(IF(E9&lt;&gt;"",60*(LEN(E9)-LEN(SUBSTITUTE(E9,",",""))+1),"0"))+(IF(F9&lt;&gt;"",25*(LEN(F9)-LEN(SUBSTITUTE(F9,",",""))+1),"0"))+(IF(G9&lt;&gt;"",15*(LEN(G9)-LEN(SUBSTITUTE(G9,",",""))+1),"0"))+(IF(H9&lt;&gt;"",10*(LEN(H9)-LEN(SUBSTITUTE(H9,",",""))+1),"0"))+(IF(I9&lt;&gt;"",10*(LEN(I9)-LEN(SUBSTITUTE(I9,",",""))+1),"0"))+30*(J9+K9+L9)+M9+N9,"NKL")</f>
        <v>0</v>
      </c>
      <c r="Q9" s="32">
        <f aca="true" t="shared" si="1" ref="Q9:Q14">IF(P9&lt;&gt;"",IF(ISNUMBER(P9),MAX(1000*(($C$3+$C$4-P9)/$C$3),1),0))</f>
        <v>1000</v>
      </c>
    </row>
    <row r="10" spans="1:17" s="33" customFormat="1" ht="27">
      <c r="A10" s="25">
        <f>dane_TU!A4</f>
        <v>102</v>
      </c>
      <c r="B10" s="64" t="str">
        <f>dane_TU!B4</f>
        <v>Czerski Piotr
Przemysław Luśtyk</v>
      </c>
      <c r="C10" s="64" t="str">
        <f>dane_TU!C4</f>
        <v>I LO im. St. Czarnieckiego w Kozienicach</v>
      </c>
      <c r="D10" s="30"/>
      <c r="E10" s="30"/>
      <c r="F10" s="30">
        <v>6</v>
      </c>
      <c r="G10" s="30"/>
      <c r="H10" s="30"/>
      <c r="I10" s="30"/>
      <c r="J10" s="30"/>
      <c r="K10" s="30"/>
      <c r="L10" s="30"/>
      <c r="M10" s="30"/>
      <c r="N10" s="30"/>
      <c r="O10" s="30"/>
      <c r="P10" s="31">
        <f t="shared" si="0"/>
        <v>25</v>
      </c>
      <c r="Q10" s="32">
        <f t="shared" si="1"/>
        <v>982.2695035460994</v>
      </c>
    </row>
    <row r="11" spans="1:17" s="33" customFormat="1" ht="27">
      <c r="A11" s="25">
        <f>dane_TU!A5</f>
        <v>103</v>
      </c>
      <c r="B11" s="64" t="str">
        <f>dane_TU!B5</f>
        <v>Renata Łaska
Tomasz Łaski</v>
      </c>
      <c r="C11" s="64" t="str">
        <f>dane_TU!C5</f>
        <v>Wytrzeszczone Niepoślipki/Zielonka</v>
      </c>
      <c r="D11" s="30"/>
      <c r="E11" s="30"/>
      <c r="F11" s="30"/>
      <c r="G11" s="30"/>
      <c r="H11" s="30"/>
      <c r="I11" s="30"/>
      <c r="J11" s="30"/>
      <c r="K11" s="30"/>
      <c r="L11" s="30">
        <v>1</v>
      </c>
      <c r="M11" s="30"/>
      <c r="N11" s="30"/>
      <c r="O11" s="30"/>
      <c r="P11" s="31">
        <f t="shared" si="0"/>
        <v>30</v>
      </c>
      <c r="Q11" s="32">
        <f t="shared" si="1"/>
        <v>978.7234042553191</v>
      </c>
    </row>
    <row r="12" spans="1:17" s="33" customFormat="1" ht="27">
      <c r="A12" s="25">
        <f>dane_TU!A6</f>
        <v>104</v>
      </c>
      <c r="B12" s="64" t="str">
        <f>dane_TU!B6</f>
        <v>Agata Malczewska
Paweł Rozwadowski</v>
      </c>
      <c r="C12" s="64" t="str">
        <f>dane_TU!C6</f>
        <v>Skróty Radom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>
        <f t="shared" si="0"/>
        <v>0</v>
      </c>
      <c r="Q12" s="32">
        <f t="shared" si="1"/>
        <v>1000</v>
      </c>
    </row>
    <row r="13" spans="1:17" s="33" customFormat="1" ht="27">
      <c r="A13" s="25">
        <f>dane_TU!A7</f>
        <v>105</v>
      </c>
      <c r="B13" s="64" t="str">
        <f>dane_TU!B7</f>
        <v>Zuzanna Malanowska
Anna Malanowska</v>
      </c>
      <c r="C13" s="64" t="str">
        <f>dane_TU!C7</f>
        <v>Malano Team
Konstancin Jeziorna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>
        <f t="shared" si="0"/>
        <v>0</v>
      </c>
      <c r="Q13" s="32">
        <f t="shared" si="1"/>
        <v>1000</v>
      </c>
    </row>
    <row r="14" spans="1:17" s="33" customFormat="1" ht="27">
      <c r="A14" s="25">
        <f>dane_TU!A8</f>
        <v>106</v>
      </c>
      <c r="B14" s="64" t="str">
        <f>dane_TU!B8</f>
        <v>Mateusz Kurek
Wojciech Maciejewski</v>
      </c>
      <c r="C14" s="64" t="str">
        <f>dane_TU!C8</f>
        <v>SKKT Protektory przy ZS nr 1 Kozienice</v>
      </c>
      <c r="D14" s="30" t="s">
        <v>82</v>
      </c>
      <c r="E14" s="30"/>
      <c r="F14" s="30" t="s">
        <v>83</v>
      </c>
      <c r="G14" s="30">
        <v>1</v>
      </c>
      <c r="H14" s="30"/>
      <c r="I14" s="30">
        <v>6</v>
      </c>
      <c r="J14" s="30">
        <v>3</v>
      </c>
      <c r="K14" s="30"/>
      <c r="L14" s="30"/>
      <c r="M14" s="30"/>
      <c r="N14" s="30">
        <v>36</v>
      </c>
      <c r="O14" s="30"/>
      <c r="P14" s="31">
        <f t="shared" si="0"/>
        <v>791</v>
      </c>
      <c r="Q14" s="32">
        <f t="shared" si="1"/>
        <v>439.0070921985816</v>
      </c>
    </row>
    <row r="15" spans="1:17" s="33" customFormat="1" ht="15">
      <c r="A15" s="25">
        <f>dane_TU!A9</f>
        <v>107</v>
      </c>
      <c r="B15" s="64" t="str">
        <f>dane_TU!B9</f>
        <v>Justyna Kowalska</v>
      </c>
      <c r="C15" s="64" t="str">
        <f>dane_TU!C9</f>
        <v>SKKT Protektory przy ZS nr 1 Kozienice</v>
      </c>
      <c r="D15" s="30" t="s">
        <v>82</v>
      </c>
      <c r="E15" s="30"/>
      <c r="F15" s="30" t="s">
        <v>83</v>
      </c>
      <c r="G15" s="30">
        <v>1</v>
      </c>
      <c r="H15" s="30"/>
      <c r="I15" s="30">
        <v>6</v>
      </c>
      <c r="J15" s="30">
        <v>3</v>
      </c>
      <c r="K15" s="30"/>
      <c r="L15" s="30"/>
      <c r="M15" s="30"/>
      <c r="N15" s="30">
        <v>36</v>
      </c>
      <c r="O15" s="30"/>
      <c r="P15" s="31">
        <f aca="true" t="shared" si="2" ref="P15:P21">IF(O15="",(IF(D15&lt;&gt;"",90*(LEN(D15)-LEN(SUBSTITUTE(D15,",",""))+1),"0"))+(IF(E15&lt;&gt;"",60*(LEN(E15)-LEN(SUBSTITUTE(E15,",",""))+1),"0"))+(IF(F15&lt;&gt;"",25*(LEN(F15)-LEN(SUBSTITUTE(F15,",",""))+1),"0"))+(IF(G15&lt;&gt;"",15*(LEN(G15)-LEN(SUBSTITUTE(G15,",",""))+1),"0"))+(IF(H15&lt;&gt;"",10*(LEN(H15)-LEN(SUBSTITUTE(H15,",",""))+1),"0"))+(IF(I15&lt;&gt;"",10*(LEN(I15)-LEN(SUBSTITUTE(I15,",",""))+1),"0"))+30*(J15+K15+L15)+M15+N15,"NKL")</f>
        <v>791</v>
      </c>
      <c r="Q15" s="32">
        <f aca="true" t="shared" si="3" ref="Q15:Q21">IF(P15&lt;&gt;"",IF(ISNUMBER(P15),MAX(1000*(($C$3+$C$4-P15)/$C$3),1),0))</f>
        <v>439.0070921985816</v>
      </c>
    </row>
    <row r="16" spans="1:17" s="33" customFormat="1" ht="27">
      <c r="A16" s="25">
        <f>dane_TU!A10</f>
        <v>108</v>
      </c>
      <c r="B16" s="64" t="str">
        <f>dane_TU!B10</f>
        <v>Przemysław Stańczuk
Maciej Dąbrowski</v>
      </c>
      <c r="C16" s="64" t="str">
        <f>dane_TU!C10</f>
        <v>Warszawa</v>
      </c>
      <c r="D16" s="30"/>
      <c r="E16" s="30"/>
      <c r="F16" s="30">
        <v>10</v>
      </c>
      <c r="G16" s="30"/>
      <c r="H16" s="30"/>
      <c r="I16" s="30"/>
      <c r="J16" s="30"/>
      <c r="K16" s="30"/>
      <c r="L16" s="30">
        <v>1</v>
      </c>
      <c r="M16" s="30"/>
      <c r="N16" s="30">
        <v>13</v>
      </c>
      <c r="O16" s="30"/>
      <c r="P16" s="31">
        <f t="shared" si="2"/>
        <v>68</v>
      </c>
      <c r="Q16" s="32">
        <f t="shared" si="3"/>
        <v>951.7730496453901</v>
      </c>
    </row>
    <row r="17" spans="1:17" s="33" customFormat="1" ht="40.5">
      <c r="A17" s="25">
        <f>dane_TU!A11</f>
        <v>109</v>
      </c>
      <c r="B17" s="64" t="str">
        <f>dane_TU!B11</f>
        <v>Agnieszka Czuchryta
Marek Kulesza
</v>
      </c>
      <c r="C17" s="64" t="str">
        <f>dane_TU!C11</f>
        <v>Warszawa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>
        <f t="shared" si="2"/>
        <v>0</v>
      </c>
      <c r="Q17" s="32">
        <f t="shared" si="3"/>
        <v>1000</v>
      </c>
    </row>
    <row r="18" spans="1:17" s="33" customFormat="1" ht="15">
      <c r="A18" s="25">
        <f>dane_TU!A12</f>
        <v>110</v>
      </c>
      <c r="B18" s="64" t="str">
        <f>dane_TU!B12</f>
        <v>Mariusz Siwiec</v>
      </c>
      <c r="C18" s="64" t="str">
        <f>dane_TU!C12</f>
        <v>Warszawa</v>
      </c>
      <c r="D18" s="30"/>
      <c r="E18" s="30"/>
      <c r="F18" s="30"/>
      <c r="G18" s="30"/>
      <c r="H18" s="30"/>
      <c r="I18" s="30"/>
      <c r="J18" s="30"/>
      <c r="K18" s="30"/>
      <c r="L18" s="30">
        <v>1</v>
      </c>
      <c r="M18" s="30"/>
      <c r="N18" s="30"/>
      <c r="O18" s="30"/>
      <c r="P18" s="31">
        <f t="shared" si="2"/>
        <v>30</v>
      </c>
      <c r="Q18" s="32">
        <f t="shared" si="3"/>
        <v>978.7234042553191</v>
      </c>
    </row>
    <row r="19" spans="1:17" s="33" customFormat="1" ht="27">
      <c r="A19" s="25">
        <f>dane_TU!A13</f>
        <v>111</v>
      </c>
      <c r="B19" s="64" t="str">
        <f>dane_TU!B13</f>
        <v>Piotr Gębalski
Joanna Gębalska</v>
      </c>
      <c r="C19" s="64" t="str">
        <f>dane_TU!C13</f>
        <v>Konstancin Jeziorna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t="shared" si="2"/>
        <v>0</v>
      </c>
      <c r="Q19" s="32">
        <f t="shared" si="3"/>
        <v>1000</v>
      </c>
    </row>
    <row r="20" spans="1:17" s="33" customFormat="1" ht="27">
      <c r="A20" s="25">
        <f>dane_TU!A14</f>
        <v>112</v>
      </c>
      <c r="B20" s="64" t="str">
        <f>dane_TU!B14</f>
        <v>Paweł Starzyński
Adam Krochmal</v>
      </c>
      <c r="C20" s="64" t="str">
        <f>dane_TU!C14</f>
        <v>Skróty Radom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>
        <f t="shared" si="2"/>
        <v>0</v>
      </c>
      <c r="Q20" s="32">
        <f t="shared" si="3"/>
        <v>1000</v>
      </c>
    </row>
    <row r="21" spans="1:17" s="33" customFormat="1" ht="27">
      <c r="A21" s="28">
        <f>dane_TU!A15</f>
        <v>113</v>
      </c>
      <c r="B21" s="65" t="str">
        <f>dane_TU!B15</f>
        <v>Kamil Starzyński
Michał Starzyński</v>
      </c>
      <c r="C21" s="65" t="str">
        <f>dane_TU!C15</f>
        <v>Warszawa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7">
        <f t="shared" si="2"/>
        <v>0</v>
      </c>
      <c r="Q21" s="38">
        <f t="shared" si="3"/>
        <v>1000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D1">
      <selection activeCell="T1" sqref="T1:T4"/>
    </sheetView>
  </sheetViews>
  <sheetFormatPr defaultColWidth="12.7109375" defaultRowHeight="12.75"/>
  <cols>
    <col min="1" max="1" width="4.57421875" style="13" customWidth="1"/>
    <col min="2" max="2" width="25.421875" style="13" customWidth="1"/>
    <col min="3" max="3" width="37.8515625" style="13" customWidth="1"/>
    <col min="4" max="4" width="9.8515625" style="13" customWidth="1"/>
    <col min="5" max="5" width="7.7109375" style="13" customWidth="1"/>
    <col min="6" max="6" width="23.421875" style="13" customWidth="1"/>
    <col min="7" max="7" width="6.8515625" style="13" customWidth="1"/>
    <col min="8" max="8" width="9.140625" style="13" customWidth="1"/>
    <col min="9" max="9" width="12.421875" style="13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17" ht="15">
      <c r="A1" s="14"/>
      <c r="B1" s="14"/>
      <c r="C1" s="15"/>
      <c r="D1" s="14"/>
      <c r="E1" s="15"/>
      <c r="F1" s="14"/>
      <c r="G1" s="15"/>
      <c r="H1" s="14"/>
      <c r="I1" s="14"/>
      <c r="J1" s="14"/>
      <c r="K1" s="14"/>
      <c r="L1" s="14"/>
      <c r="M1" s="14"/>
      <c r="N1" s="16"/>
      <c r="O1" s="16"/>
      <c r="P1" s="14"/>
      <c r="Q1" s="14"/>
    </row>
    <row r="2" spans="1:17" ht="21">
      <c r="A2" s="17"/>
      <c r="B2" s="18"/>
      <c r="C2" s="19"/>
      <c r="D2" s="14"/>
      <c r="E2" s="20"/>
      <c r="F2" s="173" t="s">
        <v>81</v>
      </c>
      <c r="G2" s="173"/>
      <c r="H2" s="173"/>
      <c r="I2" s="173"/>
      <c r="J2" s="14"/>
      <c r="K2" s="14"/>
      <c r="L2" s="14"/>
      <c r="M2" s="14"/>
      <c r="N2" s="16"/>
      <c r="O2" s="16"/>
      <c r="P2" s="14"/>
      <c r="Q2" s="14"/>
    </row>
    <row r="3" spans="1:17" ht="15">
      <c r="A3" s="17"/>
      <c r="B3" s="18" t="s">
        <v>12</v>
      </c>
      <c r="C3" s="19">
        <f>_TUE2</f>
        <v>1440</v>
      </c>
      <c r="D3" s="20"/>
      <c r="E3" s="20"/>
      <c r="F3" s="174" t="s">
        <v>60</v>
      </c>
      <c r="G3" s="174"/>
      <c r="H3" s="174"/>
      <c r="I3" s="174"/>
      <c r="J3" s="14"/>
      <c r="K3" s="14"/>
      <c r="L3" s="14"/>
      <c r="M3" s="14"/>
      <c r="N3" s="16"/>
      <c r="O3" s="16"/>
      <c r="P3" s="14"/>
      <c r="Q3" s="14"/>
    </row>
    <row r="4" spans="1:17" ht="15">
      <c r="A4" s="17"/>
      <c r="B4" s="18" t="s">
        <v>14</v>
      </c>
      <c r="C4" s="19">
        <f>MIN(P:P)</f>
        <v>0</v>
      </c>
      <c r="D4" s="20"/>
      <c r="E4" s="20"/>
      <c r="F4" s="174"/>
      <c r="G4" s="174"/>
      <c r="H4" s="174"/>
      <c r="I4" s="174"/>
      <c r="J4" s="14"/>
      <c r="K4" s="14"/>
      <c r="L4" s="14"/>
      <c r="M4" s="14"/>
      <c r="N4" s="16"/>
      <c r="O4" s="16"/>
      <c r="P4" s="14"/>
      <c r="Q4" s="14"/>
    </row>
    <row r="5" spans="1:17" ht="15">
      <c r="A5" s="19" t="s">
        <v>15</v>
      </c>
      <c r="B5" s="19"/>
      <c r="C5" s="19"/>
      <c r="D5" s="20"/>
      <c r="E5" s="20"/>
      <c r="F5" s="14"/>
      <c r="G5" s="14"/>
      <c r="H5" s="14"/>
      <c r="I5" s="14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4"/>
      <c r="Q6" s="14"/>
    </row>
    <row r="7" spans="1:17" ht="15">
      <c r="A7" s="25" t="str">
        <f>dane_TU!A1</f>
        <v>Nr</v>
      </c>
      <c r="B7" s="26" t="str">
        <f>dane_TU!B1</f>
        <v>Nazwisko</v>
      </c>
      <c r="C7" s="27" t="str">
        <f>dane_TU!C1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40.5">
      <c r="A8" s="25">
        <f>dane_TU!A2</f>
        <v>100</v>
      </c>
      <c r="B8" s="64" t="str">
        <f>dane_TU!B2</f>
        <v>Mindewicz Paulina
Miłosz Pacak 
</v>
      </c>
      <c r="C8" s="64" t="str">
        <f>dane_TU!C2</f>
        <v>I LO im. St. Czarnieckiego w Kozienicach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</v>
      </c>
      <c r="P8" s="31" t="str">
        <f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NKL</v>
      </c>
      <c r="Q8" s="32">
        <f>IF(P8&lt;&gt;"",IF(ISNUMBER(P8),MAX(1000*(($C$3+$C$4-P8)/$C$3),1),0))</f>
        <v>0</v>
      </c>
    </row>
    <row r="9" spans="1:17" s="33" customFormat="1" ht="27">
      <c r="A9" s="25">
        <f>dane_TU!A3</f>
        <v>101</v>
      </c>
      <c r="B9" s="65" t="str">
        <f>dane_TU!B3</f>
        <v>Wiktor Marczak
Andrzej Przychodzeń</v>
      </c>
      <c r="C9" s="65" t="str">
        <f>dane_TU!C3</f>
        <v>Warszawa</v>
      </c>
      <c r="D9" s="30"/>
      <c r="E9" s="30"/>
      <c r="F9" s="30">
        <v>1</v>
      </c>
      <c r="G9" s="30"/>
      <c r="H9" s="30"/>
      <c r="I9" s="30"/>
      <c r="J9" s="30"/>
      <c r="K9" s="30"/>
      <c r="L9" s="30"/>
      <c r="M9" s="30"/>
      <c r="N9" s="30"/>
      <c r="O9" s="30"/>
      <c r="P9" s="31">
        <f aca="true" t="shared" si="0" ref="P9:P18">IF(O9="",(IF(D9&lt;&gt;"",90*(LEN(D9)-LEN(SUBSTITUTE(D9,",",""))+1),"0"))+(IF(E9&lt;&gt;"",60*(LEN(E9)-LEN(SUBSTITUTE(E9,",",""))+1),"0"))+(IF(F9&lt;&gt;"",25*(LEN(F9)-LEN(SUBSTITUTE(F9,",",""))+1),"0"))+(IF(G9&lt;&gt;"",15*(LEN(G9)-LEN(SUBSTITUTE(G9,",",""))+1),"0"))+(IF(H9&lt;&gt;"",10*(LEN(H9)-LEN(SUBSTITUTE(H9,",",""))+1),"0"))+(IF(I9&lt;&gt;"",10*(LEN(I9)-LEN(SUBSTITUTE(I9,",",""))+1),"0"))+30*(J9+K9+L9)+M9+N9,"NKL")</f>
        <v>25</v>
      </c>
      <c r="Q9" s="32">
        <f aca="true" t="shared" si="1" ref="Q9:Q18">IF(P9&lt;&gt;"",IF(ISNUMBER(P9),MAX(1000*(($C$3+$C$4-P9)/$C$3),1),0))</f>
        <v>982.6388888888888</v>
      </c>
    </row>
    <row r="10" spans="1:17" s="33" customFormat="1" ht="27">
      <c r="A10" s="25">
        <f>dane_TU!A4</f>
        <v>102</v>
      </c>
      <c r="B10" s="66" t="str">
        <f>dane_TU!B4</f>
        <v>Czerski Piotr
Przemysław Luśtyk</v>
      </c>
      <c r="C10" s="65" t="str">
        <f>dane_TU!C4</f>
        <v>I LO im. St. Czarnieckiego w Kozienicach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1</v>
      </c>
      <c r="P10" s="31" t="str">
        <f t="shared" si="0"/>
        <v>NKL</v>
      </c>
      <c r="Q10" s="32">
        <f t="shared" si="1"/>
        <v>0</v>
      </c>
    </row>
    <row r="11" spans="1:17" s="33" customFormat="1" ht="27">
      <c r="A11" s="25">
        <f>dane_TU!A5</f>
        <v>103</v>
      </c>
      <c r="B11" s="64" t="str">
        <f>dane_TU!B5</f>
        <v>Renata Łaska
Tomasz Łaski</v>
      </c>
      <c r="C11" s="64" t="str">
        <f>dane_TU!C5</f>
        <v>Wytrzeszczone Niepoślipki/Zielonka</v>
      </c>
      <c r="D11" s="30"/>
      <c r="E11" s="30"/>
      <c r="F11" s="30">
        <v>1</v>
      </c>
      <c r="G11" s="30"/>
      <c r="H11" s="30"/>
      <c r="I11" s="30"/>
      <c r="J11" s="30"/>
      <c r="K11" s="30"/>
      <c r="L11" s="30"/>
      <c r="M11" s="30"/>
      <c r="N11" s="30"/>
      <c r="O11" s="30"/>
      <c r="P11" s="31">
        <f t="shared" si="0"/>
        <v>25</v>
      </c>
      <c r="Q11" s="32">
        <f t="shared" si="1"/>
        <v>982.6388888888888</v>
      </c>
    </row>
    <row r="12" spans="1:17" s="33" customFormat="1" ht="27">
      <c r="A12" s="25">
        <f>dane_TU!A6</f>
        <v>104</v>
      </c>
      <c r="B12" s="64" t="str">
        <f>dane_TU!B6</f>
        <v>Agata Malczewska
Paweł Rozwadowski</v>
      </c>
      <c r="C12" s="64" t="str">
        <f>dane_TU!C6</f>
        <v>Skróty Radom</v>
      </c>
      <c r="D12" s="30"/>
      <c r="E12" s="30"/>
      <c r="F12" s="30">
        <v>1</v>
      </c>
      <c r="G12" s="30"/>
      <c r="H12" s="30"/>
      <c r="I12" s="30"/>
      <c r="J12" s="30"/>
      <c r="K12" s="30"/>
      <c r="L12" s="30"/>
      <c r="M12" s="30"/>
      <c r="N12" s="30"/>
      <c r="O12" s="30"/>
      <c r="P12" s="31">
        <f t="shared" si="0"/>
        <v>25</v>
      </c>
      <c r="Q12" s="32">
        <f t="shared" si="1"/>
        <v>982.6388888888888</v>
      </c>
    </row>
    <row r="13" spans="1:17" s="33" customFormat="1" ht="27">
      <c r="A13" s="25">
        <f>dane_TU!A7</f>
        <v>105</v>
      </c>
      <c r="B13" s="64" t="str">
        <f>dane_TU!B7</f>
        <v>Zuzanna Malanowska
Anna Malanowska</v>
      </c>
      <c r="C13" s="64" t="str">
        <f>dane_TU!C7</f>
        <v>Malano Team
Konstancin Jeziorna</v>
      </c>
      <c r="D13" s="30"/>
      <c r="E13" s="30"/>
      <c r="F13" s="30">
        <v>1</v>
      </c>
      <c r="G13" s="30"/>
      <c r="H13" s="30">
        <v>12</v>
      </c>
      <c r="I13" s="30"/>
      <c r="J13" s="30"/>
      <c r="K13" s="30"/>
      <c r="L13" s="30"/>
      <c r="M13" s="30"/>
      <c r="N13" s="30">
        <v>1</v>
      </c>
      <c r="O13" s="30"/>
      <c r="P13" s="31">
        <f t="shared" si="0"/>
        <v>36</v>
      </c>
      <c r="Q13" s="32">
        <f t="shared" si="1"/>
        <v>975</v>
      </c>
    </row>
    <row r="14" spans="1:17" s="33" customFormat="1" ht="27">
      <c r="A14" s="25">
        <f>dane_TU!A8</f>
        <v>106</v>
      </c>
      <c r="B14" s="64" t="str">
        <f>dane_TU!B8</f>
        <v>Mateusz Kurek
Wojciech Maciejewski</v>
      </c>
      <c r="C14" s="64" t="str">
        <f>dane_TU!C8</f>
        <v>SKKT Protektory przy ZS nr 1 Kozienice</v>
      </c>
      <c r="D14" s="30" t="s">
        <v>84</v>
      </c>
      <c r="E14" s="30"/>
      <c r="F14" s="30"/>
      <c r="G14" s="30"/>
      <c r="H14" s="30">
        <v>15</v>
      </c>
      <c r="I14" s="30"/>
      <c r="J14" s="30"/>
      <c r="K14" s="30"/>
      <c r="L14" s="30"/>
      <c r="M14" s="30"/>
      <c r="N14" s="30"/>
      <c r="O14" s="30"/>
      <c r="P14" s="31">
        <f t="shared" si="0"/>
        <v>1360</v>
      </c>
      <c r="Q14" s="32">
        <f t="shared" si="1"/>
        <v>55.55555555555555</v>
      </c>
    </row>
    <row r="15" spans="1:17" s="33" customFormat="1" ht="30.75" customHeight="1">
      <c r="A15" s="25">
        <f>dane_TU!A9</f>
        <v>107</v>
      </c>
      <c r="B15" s="64" t="str">
        <f>dane_TU!B9</f>
        <v>Justyna Kowalska</v>
      </c>
      <c r="C15" s="64" t="str">
        <f>dane_TU!C9</f>
        <v>SKKT Protektory przy ZS nr 1 Kozienice</v>
      </c>
      <c r="D15" s="30" t="s">
        <v>84</v>
      </c>
      <c r="E15" s="30"/>
      <c r="F15" s="30"/>
      <c r="G15" s="30"/>
      <c r="H15" s="30">
        <v>15</v>
      </c>
      <c r="I15" s="30"/>
      <c r="J15" s="30"/>
      <c r="K15" s="30"/>
      <c r="L15" s="30"/>
      <c r="M15" s="30"/>
      <c r="N15" s="30"/>
      <c r="O15" s="30"/>
      <c r="P15" s="31">
        <f>IF(O15="",(IF(D15&lt;&gt;"",90*(LEN(D15)-LEN(SUBSTITUTE(D15,",",""))+1),"0"))+(IF(E15&lt;&gt;"",60*(LEN(E15)-LEN(SUBSTITUTE(E15,",",""))+1),"0"))+(IF(F15&lt;&gt;"",25*(LEN(F15)-LEN(SUBSTITUTE(F15,",",""))+1),"0"))+(IF(G15&lt;&gt;"",15*(LEN(G15)-LEN(SUBSTITUTE(G15,",",""))+1),"0"))+(IF(H15&lt;&gt;"",10*(LEN(H15)-LEN(SUBSTITUTE(H15,",",""))+1),"0"))+(IF(I15&lt;&gt;"",10*(LEN(I15)-LEN(SUBSTITUTE(I15,",",""))+1),"0"))+30*(J15+K15+L15)+M15+N15,"NKL")</f>
        <v>1360</v>
      </c>
      <c r="Q15" s="32">
        <f>IF(P15&lt;&gt;"",IF(ISNUMBER(P15),MAX(1000*(($C$3+$C$4-P15)/$C$3),1),0))</f>
        <v>55.55555555555555</v>
      </c>
    </row>
    <row r="16" spans="1:17" s="33" customFormat="1" ht="27">
      <c r="A16" s="25">
        <f>dane_TU!A10</f>
        <v>108</v>
      </c>
      <c r="B16" s="64" t="str">
        <f>dane_TU!B10</f>
        <v>Przemysław Stańczuk
Maciej Dąbrowski</v>
      </c>
      <c r="C16" s="64" t="str">
        <f>dane_TU!C10</f>
        <v>Warszawa</v>
      </c>
      <c r="D16" s="30" t="s">
        <v>85</v>
      </c>
      <c r="E16" s="30"/>
      <c r="F16" s="30">
        <v>1.6</v>
      </c>
      <c r="G16" s="30"/>
      <c r="H16" s="30"/>
      <c r="I16" s="30"/>
      <c r="J16" s="30"/>
      <c r="K16" s="30"/>
      <c r="L16" s="30"/>
      <c r="M16" s="30"/>
      <c r="N16" s="30">
        <v>65</v>
      </c>
      <c r="O16" s="30"/>
      <c r="P16" s="31">
        <f t="shared" si="0"/>
        <v>835</v>
      </c>
      <c r="Q16" s="32">
        <f t="shared" si="1"/>
        <v>420.1388888888889</v>
      </c>
    </row>
    <row r="17" spans="1:17" s="33" customFormat="1" ht="40.5">
      <c r="A17" s="25">
        <f>dane_TU!A11</f>
        <v>109</v>
      </c>
      <c r="B17" s="64" t="str">
        <f>dane_TU!B11</f>
        <v>Agnieszka Czuchryta
Marek Kulesza
</v>
      </c>
      <c r="C17" s="64" t="str">
        <f>dane_TU!C11</f>
        <v>Warszawa</v>
      </c>
      <c r="D17" s="30"/>
      <c r="E17" s="30"/>
      <c r="F17" s="30">
        <v>1</v>
      </c>
      <c r="G17" s="30"/>
      <c r="H17" s="30">
        <v>12</v>
      </c>
      <c r="I17" s="30"/>
      <c r="J17" s="30"/>
      <c r="K17" s="30"/>
      <c r="L17" s="30"/>
      <c r="M17" s="30"/>
      <c r="N17" s="30">
        <v>6</v>
      </c>
      <c r="O17" s="30"/>
      <c r="P17" s="31">
        <f t="shared" si="0"/>
        <v>41</v>
      </c>
      <c r="Q17" s="32">
        <f t="shared" si="1"/>
        <v>971.5277777777777</v>
      </c>
    </row>
    <row r="18" spans="1:17" s="33" customFormat="1" ht="15">
      <c r="A18" s="25">
        <f>dane_TU!A12</f>
        <v>110</v>
      </c>
      <c r="B18" s="64" t="str">
        <f>dane_TU!B12</f>
        <v>Mariusz Siwiec</v>
      </c>
      <c r="C18" s="64" t="str">
        <f>dane_TU!C12</f>
        <v>Warszawa</v>
      </c>
      <c r="D18" s="30"/>
      <c r="E18" s="30"/>
      <c r="F18" s="30"/>
      <c r="G18" s="30"/>
      <c r="H18" s="30">
        <v>1.7000000000000002</v>
      </c>
      <c r="I18" s="30"/>
      <c r="J18" s="30"/>
      <c r="K18" s="30"/>
      <c r="L18" s="30"/>
      <c r="M18" s="30"/>
      <c r="N18" s="30">
        <v>10</v>
      </c>
      <c r="O18" s="30"/>
      <c r="P18" s="31">
        <f t="shared" si="0"/>
        <v>30</v>
      </c>
      <c r="Q18" s="32">
        <f t="shared" si="1"/>
        <v>979.1666666666666</v>
      </c>
    </row>
    <row r="19" spans="1:17" s="33" customFormat="1" ht="33.75" customHeight="1">
      <c r="A19" s="25">
        <f>dane_TU!A13</f>
        <v>111</v>
      </c>
      <c r="B19" s="64" t="str">
        <f>dane_TU!B13</f>
        <v>Piotr Gębalski
Joanna Gębalska</v>
      </c>
      <c r="C19" s="64" t="str">
        <f>dane_TU!C13</f>
        <v>Konstancin Jeziorna</v>
      </c>
      <c r="D19" s="30"/>
      <c r="E19" s="30"/>
      <c r="F19" s="30">
        <v>1</v>
      </c>
      <c r="G19" s="30"/>
      <c r="H19" s="30">
        <v>9</v>
      </c>
      <c r="I19" s="30"/>
      <c r="J19" s="30"/>
      <c r="K19" s="30"/>
      <c r="L19" s="30"/>
      <c r="M19" s="30"/>
      <c r="N19" s="30">
        <v>22</v>
      </c>
      <c r="O19" s="30"/>
      <c r="P19" s="31">
        <f>IF(O19="",(IF(D19&lt;&gt;"",90*(LEN(D19)-LEN(SUBSTITUTE(D19,",",""))+1),"0"))+(IF(E19&lt;&gt;"",60*(LEN(E19)-LEN(SUBSTITUTE(E19,",",""))+1),"0"))+(IF(F19&lt;&gt;"",25*(LEN(F19)-LEN(SUBSTITUTE(F19,",",""))+1),"0"))+(IF(G19&lt;&gt;"",15*(LEN(G19)-LEN(SUBSTITUTE(G19,",",""))+1),"0"))+(IF(H19&lt;&gt;"",10*(LEN(H19)-LEN(SUBSTITUTE(H19,",",""))+1),"0"))+(IF(I19&lt;&gt;"",10*(LEN(I19)-LEN(SUBSTITUTE(I19,",",""))+1),"0"))+30*(J19+K19+L19)+M19+N19,"NKL")</f>
        <v>57</v>
      </c>
      <c r="Q19" s="32">
        <f>IF(P19&lt;&gt;"",IF(ISNUMBER(P19),MAX(1000*(($C$3+$C$4-P19)/$C$3),1),0))</f>
        <v>960.4166666666667</v>
      </c>
    </row>
    <row r="20" spans="1:17" s="33" customFormat="1" ht="29.25" customHeight="1">
      <c r="A20" s="25">
        <f>dane_TU!A14</f>
        <v>112</v>
      </c>
      <c r="B20" s="64" t="str">
        <f>dane_TU!B14</f>
        <v>Paweł Starzyński
Adam Krochmal</v>
      </c>
      <c r="C20" s="64" t="str">
        <f>dane_TU!C14</f>
        <v>Skróty Radom</v>
      </c>
      <c r="D20" s="30"/>
      <c r="E20" s="30"/>
      <c r="F20" s="30">
        <v>1.14</v>
      </c>
      <c r="G20" s="30"/>
      <c r="H20" s="30"/>
      <c r="I20" s="30"/>
      <c r="J20" s="30"/>
      <c r="K20" s="30"/>
      <c r="L20" s="30"/>
      <c r="M20" s="30"/>
      <c r="N20" s="30"/>
      <c r="O20" s="30"/>
      <c r="P20" s="31">
        <f>IF(O20="",(IF(D20&lt;&gt;"",90*(LEN(D20)-LEN(SUBSTITUTE(D20,",",""))+1),"0"))+(IF(E20&lt;&gt;"",60*(LEN(E20)-LEN(SUBSTITUTE(E20,",",""))+1),"0"))+(IF(F20&lt;&gt;"",25*(LEN(F20)-LEN(SUBSTITUTE(F20,",",""))+1),"0"))+(IF(G20&lt;&gt;"",15*(LEN(G20)-LEN(SUBSTITUTE(G20,",",""))+1),"0"))+(IF(H20&lt;&gt;"",10*(LEN(H20)-LEN(SUBSTITUTE(H20,",",""))+1),"0"))+(IF(I20&lt;&gt;"",10*(LEN(I20)-LEN(SUBSTITUTE(I20,",",""))+1),"0"))+30*(J20+K20+L20)+M20+N20,"NKL")</f>
        <v>50</v>
      </c>
      <c r="Q20" s="32">
        <f>IF(P20&lt;&gt;"",IF(ISNUMBER(P20),MAX(1000*(($C$3+$C$4-P20)/$C$3),1),0))</f>
        <v>965.2777777777778</v>
      </c>
    </row>
    <row r="21" spans="1:17" s="33" customFormat="1" ht="33.75" customHeight="1">
      <c r="A21" s="25">
        <f>dane_TU!A15</f>
        <v>113</v>
      </c>
      <c r="B21" s="64" t="str">
        <f>dane_TU!B15</f>
        <v>Kamil Starzyński
Michał Starzyński</v>
      </c>
      <c r="C21" s="64" t="str">
        <f>dane_TU!C15</f>
        <v>Warszawa</v>
      </c>
      <c r="D21" s="30"/>
      <c r="E21" s="30"/>
      <c r="F21" s="30">
        <v>1.14</v>
      </c>
      <c r="G21" s="30"/>
      <c r="H21" s="30"/>
      <c r="I21" s="30"/>
      <c r="J21" s="30"/>
      <c r="K21" s="30"/>
      <c r="L21" s="30"/>
      <c r="M21" s="30"/>
      <c r="N21" s="30"/>
      <c r="O21" s="30"/>
      <c r="P21" s="31">
        <f>IF(O21="",(IF(D21&lt;&gt;"",90*(LEN(D21)-LEN(SUBSTITUTE(D21,",",""))+1),"0"))+(IF(E21&lt;&gt;"",60*(LEN(E21)-LEN(SUBSTITUTE(E21,",",""))+1),"0"))+(IF(F21&lt;&gt;"",25*(LEN(F21)-LEN(SUBSTITUTE(F21,",",""))+1),"0"))+(IF(G21&lt;&gt;"",15*(LEN(G21)-LEN(SUBSTITUTE(G21,",",""))+1),"0"))+(IF(H21&lt;&gt;"",10*(LEN(H21)-LEN(SUBSTITUTE(H21,",",""))+1),"0"))+(IF(I21&lt;&gt;"",10*(LEN(I21)-LEN(SUBSTITUTE(I21,",",""))+1),"0"))+30*(J21+K21+L21)+M21+N21,"NKL")</f>
        <v>50</v>
      </c>
      <c r="Q21" s="32">
        <f>IF(P21&lt;&gt;"",IF(ISNUMBER(P21),MAX(1000*(($C$3+$C$4-P21)/$C$3),1),0))</f>
        <v>965.2777777777778</v>
      </c>
    </row>
    <row r="22" spans="1:17" s="33" customFormat="1" ht="15">
      <c r="A22" s="25">
        <f>dane_TU!A16</f>
        <v>114</v>
      </c>
      <c r="B22" s="64">
        <f>dane_TU!B16</f>
        <v>0</v>
      </c>
      <c r="C22" s="64">
        <f>dane_TU!C16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f>IF(O22="",(IF(D22&lt;&gt;"",90*(LEN(D22)-LEN(SUBSTITUTE(D22,",",""))+1),"0"))+(IF(E22&lt;&gt;"",60*(LEN(E22)-LEN(SUBSTITUTE(E22,",",""))+1),"0"))+(IF(F22&lt;&gt;"",25*(LEN(F22)-LEN(SUBSTITUTE(F22,",",""))+1),"0"))+(IF(G22&lt;&gt;"",15*(LEN(G22)-LEN(SUBSTITUTE(G22,",",""))+1),"0"))+(IF(H22&lt;&gt;"",10*(LEN(H22)-LEN(SUBSTITUTE(H22,",",""))+1),"0"))+(IF(I22&lt;&gt;"",10*(LEN(I22)-LEN(SUBSTITUTE(I22,",",""))+1),"0"))+30*(J22+K22+L22)+M22+N22,"NKL")</f>
        <v>0</v>
      </c>
      <c r="Q22" s="32">
        <f>IF(P22&lt;&gt;"",IF(ISNUMBER(P22),MAX(1000*(($C$3+$C$4-P22)/$C$3),1),0))</f>
        <v>1000</v>
      </c>
    </row>
    <row r="23" spans="1:17" s="33" customFormat="1" ht="15">
      <c r="A23" s="28">
        <f>dane_TU!A17</f>
        <v>115</v>
      </c>
      <c r="B23" s="65">
        <f>dane_TU!B17</f>
        <v>0</v>
      </c>
      <c r="C23" s="65">
        <f>dane_TU!C17</f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0"/>
      <c r="P23" s="37">
        <f>IF(O23="",(IF(D23&lt;&gt;"",90*(LEN(D23)-LEN(SUBSTITUTE(D23,",",""))+1),"0"))+(IF(E23&lt;&gt;"",60*(LEN(E23)-LEN(SUBSTITUTE(E23,",",""))+1),"0"))+(IF(F23&lt;&gt;"",25*(LEN(F23)-LEN(SUBSTITUTE(F23,",",""))+1),"0"))+(IF(G23&lt;&gt;"",15*(LEN(G23)-LEN(SUBSTITUTE(G23,",",""))+1),"0"))+(IF(H23&lt;&gt;"",10*(LEN(H23)-LEN(SUBSTITUTE(H23,",",""))+1),"0"))+(IF(I23&lt;&gt;"",10*(LEN(I23)-LEN(SUBSTITUTE(I23,",",""))+1),"0"))+30*(J23+K23+L23)+M23+N23,"NKL")</f>
        <v>0</v>
      </c>
      <c r="Q23" s="38">
        <f>IF(P23&lt;&gt;"",IF(ISNUMBER(P23),MAX(1000*(($C$3+$C$4-P23)/$C$3),1),0))</f>
        <v>1000</v>
      </c>
    </row>
    <row r="24" ht="15">
      <c r="O24" s="30">
        <v>1</v>
      </c>
    </row>
    <row r="25" ht="15">
      <c r="O25" s="36">
        <v>1</v>
      </c>
    </row>
  </sheetData>
  <sheetProtection selectLockedCells="1" selectUnlockedCells="1"/>
  <mergeCells count="2">
    <mergeCell ref="F2:I2"/>
    <mergeCell ref="F3:I4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7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6"/>
  <sheetViews>
    <sheetView zoomScale="80" zoomScaleNormal="80" zoomScalePageLayoutView="0" workbookViewId="0" topLeftCell="A1">
      <selection activeCell="H22" sqref="H22"/>
    </sheetView>
  </sheetViews>
  <sheetFormatPr defaultColWidth="8.7109375" defaultRowHeight="12.75"/>
  <cols>
    <col min="1" max="1" width="4.28125" style="1" customWidth="1"/>
    <col min="2" max="2" width="5.57421875" style="1" customWidth="1"/>
    <col min="3" max="3" width="19.8515625" style="1" customWidth="1"/>
    <col min="4" max="4" width="28.28125" style="1" customWidth="1"/>
    <col min="5" max="5" width="6.00390625" style="43" customWidth="1"/>
    <col min="6" max="6" width="8.57421875" style="1" customWidth="1"/>
    <col min="7" max="7" width="5.7109375" style="45" customWidth="1"/>
    <col min="8" max="8" width="6.00390625" style="1" customWidth="1"/>
    <col min="9" max="9" width="8.57421875" style="1" customWidth="1"/>
    <col min="10" max="10" width="5.28125" style="45" customWidth="1"/>
    <col min="11" max="11" width="8.57421875" style="1" customWidth="1"/>
    <col min="12" max="12" width="6.7109375" style="1" customWidth="1"/>
    <col min="13" max="16384" width="8.7109375" style="1" customWidth="1"/>
  </cols>
  <sheetData>
    <row r="1" spans="1:12" ht="12.75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67"/>
      <c r="K1" s="67"/>
      <c r="L1" s="67"/>
    </row>
    <row r="2" spans="1:12" ht="13.5" customHeight="1">
      <c r="A2" s="179" t="s">
        <v>1</v>
      </c>
      <c r="B2" s="180" t="s">
        <v>2</v>
      </c>
      <c r="C2" s="181" t="s">
        <v>3</v>
      </c>
      <c r="D2" s="182" t="s">
        <v>4</v>
      </c>
      <c r="E2" s="183" t="s">
        <v>5</v>
      </c>
      <c r="F2" s="183"/>
      <c r="G2" s="183"/>
      <c r="H2" s="183" t="s">
        <v>6</v>
      </c>
      <c r="I2" s="183"/>
      <c r="J2" s="183"/>
      <c r="K2" s="178" t="s">
        <v>7</v>
      </c>
      <c r="L2" s="178"/>
    </row>
    <row r="3" spans="1:13" ht="51.75">
      <c r="A3" s="179"/>
      <c r="B3" s="180"/>
      <c r="C3" s="181"/>
      <c r="D3" s="182"/>
      <c r="E3" s="68" t="s">
        <v>8</v>
      </c>
      <c r="F3" s="69" t="s">
        <v>9</v>
      </c>
      <c r="G3" s="68" t="s">
        <v>10</v>
      </c>
      <c r="H3" s="70" t="s">
        <v>8</v>
      </c>
      <c r="I3" s="69" t="s">
        <v>9</v>
      </c>
      <c r="J3" s="68" t="s">
        <v>10</v>
      </c>
      <c r="K3" s="71" t="s">
        <v>9</v>
      </c>
      <c r="L3" s="72" t="s">
        <v>10</v>
      </c>
      <c r="M3" s="73" t="s">
        <v>87</v>
      </c>
    </row>
    <row r="4" spans="1:13" ht="24">
      <c r="A4" s="51">
        <f>L4</f>
        <v>1</v>
      </c>
      <c r="B4" s="74">
        <f>dane_TZ!A5</f>
        <v>203</v>
      </c>
      <c r="C4" s="75" t="str">
        <f>dane_TZ!B5</f>
        <v>Katarzyna Woźniak
Michał Woźniak</v>
      </c>
      <c r="D4" s="53" t="str">
        <f>dane_TZ!C5</f>
        <v>Miśki</v>
      </c>
      <c r="E4" s="54">
        <f>TZ_E1!P11</f>
        <v>0</v>
      </c>
      <c r="F4" s="55">
        <f>IF(E4&lt;&gt;"",IF(ISNUMBER(E4),MAX(1000/_TSE1*(_TSE1-E4+MIN(E$2:E$76)),1),0),"")</f>
        <v>1000</v>
      </c>
      <c r="G4" s="56">
        <f>IF(F4&lt;&gt;"",RANK(F4,F$2:F$76),"")</f>
        <v>1</v>
      </c>
      <c r="H4" s="57">
        <f>TZ_E2!P11</f>
        <v>16</v>
      </c>
      <c r="I4" s="55">
        <f>IF(H4&lt;&gt;"",IF(ISNUMBER(H4),MAX(1000/_TSE2*(_TSE2-H4+MIN(H$2:H$76)),1),0),"")</f>
        <v>1000</v>
      </c>
      <c r="J4" s="56">
        <f>IF(I4&lt;&gt;"",RANK(I4,I$2:I$76),"")</f>
        <v>1</v>
      </c>
      <c r="K4" s="76">
        <f>F4+I4</f>
        <v>2000</v>
      </c>
      <c r="L4" s="60">
        <f>IF(K4&lt;&gt;"",RANK(K4,K$2:K$76),"")</f>
        <v>1</v>
      </c>
      <c r="M4" s="12">
        <v>1000</v>
      </c>
    </row>
    <row r="5" spans="1:13" ht="28.5" customHeight="1">
      <c r="A5" s="51">
        <f>L5</f>
        <v>2</v>
      </c>
      <c r="B5" s="74">
        <f>dane_TZ!A2</f>
        <v>200</v>
      </c>
      <c r="C5" s="75" t="str">
        <f>dane_TZ!B2</f>
        <v>Sławomir Otap</v>
      </c>
      <c r="D5" s="53" t="str">
        <f>dane_TZ!C2</f>
        <v>Warszawa</v>
      </c>
      <c r="E5" s="54">
        <f>TZ_E1!P8</f>
        <v>0</v>
      </c>
      <c r="F5" s="55">
        <f>IF(E5&lt;&gt;"",IF(ISNUMBER(E5),MAX(1000/_TSE1*(_TSE1-E5+MIN(E$2:E$76)),1),0),"")</f>
        <v>1000</v>
      </c>
      <c r="G5" s="56">
        <f>IF(F5&lt;&gt;"",RANK(F5,F$2:F$76),"")</f>
        <v>1</v>
      </c>
      <c r="H5" s="57">
        <f>TZ_E2!P8</f>
        <v>20</v>
      </c>
      <c r="I5" s="55">
        <f>IF(H5&lt;&gt;"",IF(ISNUMBER(H5),MAX(1000/_TSE2*(_TSE2-H5+MIN(H$2:H$76)),1),0),"")</f>
        <v>997.2222222222222</v>
      </c>
      <c r="J5" s="56">
        <f>IF(I5&lt;&gt;"",RANK(I5,I$2:I$76),"")</f>
        <v>2</v>
      </c>
      <c r="K5" s="76">
        <f>F5+I5</f>
        <v>1997.2222222222222</v>
      </c>
      <c r="L5" s="60">
        <f>IF(K5&lt;&gt;"",RANK(K5,K$2:K$76),"")</f>
        <v>2</v>
      </c>
      <c r="M5" s="61">
        <f>(K5*1000)/$K$4</f>
        <v>998.6111111111111</v>
      </c>
    </row>
    <row r="6" spans="1:13" ht="24">
      <c r="A6" s="51">
        <f>L6</f>
        <v>3</v>
      </c>
      <c r="B6" s="74">
        <f>dane_TZ!A3</f>
        <v>201</v>
      </c>
      <c r="C6" s="75" t="str">
        <f>dane_TZ!B3</f>
        <v>Barbara Szmyt
Dariusz Walczyna</v>
      </c>
      <c r="D6" s="53" t="str">
        <f>dane_TZ!C3</f>
        <v> Stowarzysze Warszawa</v>
      </c>
      <c r="E6" s="54">
        <f>TZ_E1!P9</f>
        <v>10</v>
      </c>
      <c r="F6" s="55">
        <f>IF(E6&lt;&gt;"",IF(ISNUMBER(E6),MAX(1000/_TSE1*(_TSE1-E6+MIN(E$2:E$76)),1),0),"")</f>
        <v>993.3333333333333</v>
      </c>
      <c r="G6" s="56">
        <f>IF(F6&lt;&gt;"",RANK(F6,F$2:F$76),"")</f>
        <v>3</v>
      </c>
      <c r="H6" s="57">
        <f>TZ_E2!P9</f>
        <v>35</v>
      </c>
      <c r="I6" s="55">
        <f>IF(H6&lt;&gt;"",IF(ISNUMBER(H6),MAX(1000/_TSE2*(_TSE2-H6+MIN(H$2:H$76)),1),0),"")</f>
        <v>986.8055555555555</v>
      </c>
      <c r="J6" s="56">
        <f>IF(I6&lt;&gt;"",RANK(I6,I$2:I$76),"")</f>
        <v>3</v>
      </c>
      <c r="K6" s="76">
        <f>F6+I6</f>
        <v>1980.1388888888887</v>
      </c>
      <c r="L6" s="60">
        <f>IF(K6&lt;&gt;"",RANK(K6,K$2:K$76),"")</f>
        <v>3</v>
      </c>
      <c r="M6" s="61">
        <f>(K6*1000)/$K$4</f>
        <v>990.0694444444443</v>
      </c>
    </row>
    <row r="7" spans="1:13" ht="24">
      <c r="A7" s="51">
        <f>L7</f>
        <v>5</v>
      </c>
      <c r="B7" s="74">
        <f>dane_TZ!A4</f>
        <v>202</v>
      </c>
      <c r="C7" s="75" t="str">
        <f>dane_TZ!B4</f>
        <v>
Robert Chruślak</v>
      </c>
      <c r="D7" s="53" t="str">
        <f>dane_TZ!C4</f>
        <v>Skróty Radom</v>
      </c>
      <c r="E7" s="54">
        <f>TZ_E1!P10</f>
        <v>20</v>
      </c>
      <c r="F7" s="55">
        <f>IF(E7&lt;&gt;"",IF(ISNUMBER(E7),MAX(1000/_TSE1*(_TSE1-E7+MIN(E$2:E$76)),1),0),"")</f>
        <v>986.6666666666666</v>
      </c>
      <c r="G7" s="56">
        <f>IF(F7&lt;&gt;"",RANK(F7,F$2:F$76),"")</f>
        <v>5</v>
      </c>
      <c r="H7" s="57">
        <f>TZ_E2!P10</f>
        <v>75</v>
      </c>
      <c r="I7" s="55">
        <f>IF(H7&lt;&gt;"",IF(ISNUMBER(H7),MAX(1000/_TSE2*(_TSE2-H7+MIN(H$2:H$76)),1),0),"")</f>
        <v>959.0277777777777</v>
      </c>
      <c r="J7" s="56">
        <f>IF(I7&lt;&gt;"",RANK(I7,I$2:I$76),"")</f>
        <v>4</v>
      </c>
      <c r="K7" s="76">
        <f>F7+I7</f>
        <v>1945.6944444444443</v>
      </c>
      <c r="L7" s="60">
        <f>IF(K7&lt;&gt;"",RANK(K7,K$2:K$76),"")</f>
        <v>5</v>
      </c>
      <c r="M7" s="61">
        <f>(K7*1000)/$K$4</f>
        <v>972.8472222222222</v>
      </c>
    </row>
    <row r="8" spans="1:13" ht="12.75">
      <c r="A8" s="51">
        <f>L8</f>
        <v>4</v>
      </c>
      <c r="B8" s="74">
        <f>dane_TZ!A7</f>
        <v>205</v>
      </c>
      <c r="C8" s="75" t="str">
        <f>dane_TZ!B7</f>
        <v>Sławomir Frynas</v>
      </c>
      <c r="D8" s="53" t="str">
        <f>dane_TZ!C7</f>
        <v>Lublin</v>
      </c>
      <c r="E8" s="54">
        <f>TZ_E1!P13</f>
        <v>10</v>
      </c>
      <c r="F8" s="55">
        <f>IF(E8&lt;&gt;"",IF(ISNUMBER(E8),MAX(1000/_TSE1*(_TSE1-E8+MIN(E$2:E$76)),1),0),"")</f>
        <v>993.3333333333333</v>
      </c>
      <c r="G8" s="56">
        <f>IF(F8&lt;&gt;"",RANK(F8,F$2:F$76),"")</f>
        <v>3</v>
      </c>
      <c r="H8" s="57">
        <f>TZ_E2!P13</f>
        <v>75</v>
      </c>
      <c r="I8" s="55">
        <f>IF(H8&lt;&gt;"",IF(ISNUMBER(H8),MAX(1000/_TSE2*(_TSE2-H8+MIN(H$2:H$76)),1),0),"")</f>
        <v>959.0277777777777</v>
      </c>
      <c r="J8" s="56">
        <f>IF(I8&lt;&gt;"",RANK(I8,I$2:I$76),"")</f>
        <v>4</v>
      </c>
      <c r="K8" s="76">
        <f>F8+I8</f>
        <v>1952.3611111111109</v>
      </c>
      <c r="L8" s="60">
        <f>IF(K8&lt;&gt;"",RANK(K8,K$2:K$76),"")</f>
        <v>4</v>
      </c>
      <c r="M8" s="61">
        <f>(K8*1000)/$K$4</f>
        <v>976.1805555555554</v>
      </c>
    </row>
    <row r="9" spans="4:14" ht="12.75"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4:14" ht="12.75"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4:14" ht="12.75"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4:14" ht="12.75"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4:14" ht="12.75"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4:14" ht="12.75"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4:14" ht="12.75"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4:14" ht="12.75"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4:14" ht="12.75"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4:14" ht="12.75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4:14" ht="12.75"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4:14" ht="12.75"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4:14" ht="12.75"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4:14" ht="12.75"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4:14" ht="12.75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4:14" ht="12.75"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4:14" ht="12.75"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4:14" ht="12.75"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4:14" ht="12.75"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4:14" ht="12.75"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4:14" ht="12.75"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4:14" ht="12.75"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4:14" ht="12.75"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4:14" ht="12.75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4:14" ht="12.75"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4:14" ht="12.75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4:14" ht="12.75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4:14" ht="12.7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4:14" ht="12.75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4:14" ht="12.75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4:14" ht="12.75"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4:14" ht="12.75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4:14" ht="12.75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4:14" ht="12.75"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4:14" ht="12.75"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4:14" ht="12.75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4:14" ht="12.7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4:14" ht="12.75"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4:14" ht="12.75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4:14" ht="12.75"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4:14" ht="12.75"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4:14" ht="12.7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4:14" ht="12.75"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4:14" ht="12.75"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4:14" ht="12.75"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4:14" ht="12.75"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4:14" ht="12.75"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4:14" ht="12.75"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4:14" ht="12.75"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4:14" ht="12.75"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4:14" ht="12.75"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4:14" ht="12.75"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4:14" ht="12.75"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4:14" ht="12.75"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4:14" ht="12.75"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4:14" ht="12.7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4:14" ht="12.75"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4:14" ht="12.75"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4:14" ht="12.7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4:14" ht="12.75"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4:14" ht="12.75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4:14" ht="12.75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4:14" ht="12.75"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4:14" ht="12.75"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4:14" ht="12.75"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4:14" ht="12.75"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4:14" ht="12.75"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4:14" ht="12.75"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4:14" ht="12.75"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4:14" ht="12.75"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4:14" ht="12.75"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4:14" ht="12.75"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4:14" ht="12.75"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4:14" ht="12.75"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4:14" ht="12.75"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4:14" ht="12.75"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4:14" ht="12.75"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4:14" ht="12.75"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4:14" ht="12.75"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4:14" ht="12.75"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4:14" ht="12.75"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4:14" ht="12.75"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4:14" ht="12.75"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4:14" ht="12.75"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4:14" ht="12.75"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4:14" ht="12.75"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4:14" ht="12.75"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4:14" ht="12.75"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4:14" ht="12.75"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4:14" ht="12.75"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4:14" ht="12.75"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4:14" ht="12.75"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4:14" ht="12.75"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4:14" ht="12.75"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4:14" ht="12.75"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4:14" ht="12.75"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4:14" ht="12.75"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4:14" ht="12.75"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4:14" ht="12.75"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4:14" ht="12.75"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4:14" ht="12.75"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4:14" ht="12.75"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4:14" ht="12.75"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4:14" ht="12.75"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4:14" ht="12.75"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4:14" ht="12.75"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4:14" ht="12.75"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4:14" ht="12.75"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4:14" ht="12.75"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4:14" ht="12.75"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4:14" ht="12.75"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4:14" ht="12.75"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4:14" ht="12.75"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4:14" ht="12.75"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4:14" ht="12.75"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4:14" ht="12.75"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4:14" ht="12.75"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4:14" ht="12.75"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4:14" ht="12.75"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4:14" ht="12.75"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4:14" ht="12.75"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4:14" ht="12.75"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4:14" ht="12.75"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4:14" ht="12.75"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4:14" ht="12.75"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4:14" ht="12.75"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4:14" ht="12.75"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4:14" ht="12.75"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</sheetData>
  <sheetProtection selectLockedCells="1" selectUnlockedCells="1"/>
  <mergeCells count="8">
    <mergeCell ref="K2:L2"/>
    <mergeCell ref="A1:J1"/>
    <mergeCell ref="A2:A3"/>
    <mergeCell ref="B2:B3"/>
    <mergeCell ref="C2:C3"/>
    <mergeCell ref="D2:D3"/>
    <mergeCell ref="E2:G2"/>
    <mergeCell ref="H2:J2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F1">
      <selection activeCell="R1" sqref="R1:R3"/>
    </sheetView>
  </sheetViews>
  <sheetFormatPr defaultColWidth="12.7109375" defaultRowHeight="12.75"/>
  <cols>
    <col min="1" max="1" width="4.57421875" style="13" customWidth="1"/>
    <col min="2" max="2" width="18.7109375" style="13" customWidth="1"/>
    <col min="3" max="3" width="20.8515625" style="13" customWidth="1"/>
    <col min="4" max="4" width="38.7109375" style="13" customWidth="1"/>
    <col min="5" max="5" width="7.7109375" style="13" customWidth="1"/>
    <col min="6" max="6" width="12.140625" style="13" customWidth="1"/>
    <col min="7" max="7" width="6.8515625" style="13" customWidth="1"/>
    <col min="8" max="8" width="9.140625" style="13" customWidth="1"/>
    <col min="9" max="9" width="8.140625" style="77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17" ht="15">
      <c r="A1" s="14"/>
      <c r="B1" s="14"/>
      <c r="C1" s="15"/>
      <c r="D1" s="14"/>
      <c r="E1" s="15"/>
      <c r="F1" s="14"/>
      <c r="G1" s="15"/>
      <c r="H1" s="14"/>
      <c r="I1" s="78"/>
      <c r="J1" s="14"/>
      <c r="K1" s="14"/>
      <c r="L1" s="14"/>
      <c r="M1" s="14"/>
      <c r="N1" s="16"/>
      <c r="O1" s="16"/>
      <c r="P1" s="14"/>
      <c r="Q1" s="14"/>
    </row>
    <row r="2" spans="1:17" ht="21">
      <c r="A2" s="17"/>
      <c r="B2" s="18"/>
      <c r="C2" s="19"/>
      <c r="D2" s="14"/>
      <c r="E2" s="20"/>
      <c r="F2" s="21" t="s">
        <v>88</v>
      </c>
      <c r="G2" s="21"/>
      <c r="H2" s="21"/>
      <c r="I2" s="79"/>
      <c r="J2" s="14"/>
      <c r="K2" s="14"/>
      <c r="L2" s="14"/>
      <c r="M2" s="14"/>
      <c r="N2" s="16"/>
      <c r="O2" s="16"/>
      <c r="P2" s="14"/>
      <c r="Q2" s="14"/>
    </row>
    <row r="3" spans="1:17" ht="16.5" customHeight="1">
      <c r="A3" s="17"/>
      <c r="B3" s="18" t="s">
        <v>12</v>
      </c>
      <c r="C3" s="19">
        <f>_TSE1</f>
        <v>1500</v>
      </c>
      <c r="D3" s="20"/>
      <c r="E3" s="20"/>
      <c r="F3" s="22" t="s">
        <v>13</v>
      </c>
      <c r="G3" s="22"/>
      <c r="H3" s="22"/>
      <c r="I3" s="80"/>
      <c r="J3" s="14"/>
      <c r="K3" s="14"/>
      <c r="L3" s="14"/>
      <c r="M3" s="14"/>
      <c r="N3" s="16"/>
      <c r="O3" s="16"/>
      <c r="P3" s="14"/>
      <c r="Q3" s="14"/>
    </row>
    <row r="4" spans="1:17" ht="15" customHeight="1">
      <c r="A4" s="17"/>
      <c r="B4" s="18" t="s">
        <v>14</v>
      </c>
      <c r="C4" s="19">
        <f>MIN(P:P)</f>
        <v>0</v>
      </c>
      <c r="D4" s="20"/>
      <c r="E4" s="20"/>
      <c r="F4" s="22"/>
      <c r="G4" s="22"/>
      <c r="H4" s="22"/>
      <c r="I4" s="80"/>
      <c r="J4" s="14"/>
      <c r="K4" s="14"/>
      <c r="L4" s="14"/>
      <c r="M4" s="14"/>
      <c r="N4" s="16"/>
      <c r="O4" s="16"/>
      <c r="P4" s="14"/>
      <c r="Q4" s="14"/>
    </row>
    <row r="5" spans="1:17" ht="15">
      <c r="A5" s="19" t="s">
        <v>15</v>
      </c>
      <c r="B5" s="19"/>
      <c r="C5" s="19"/>
      <c r="D5" s="20"/>
      <c r="E5" s="20"/>
      <c r="F5" s="14"/>
      <c r="G5" s="14"/>
      <c r="H5" s="14"/>
      <c r="I5" s="78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78"/>
      <c r="J6" s="14"/>
      <c r="K6" s="14"/>
      <c r="L6" s="14"/>
      <c r="M6" s="14"/>
      <c r="N6" s="16"/>
      <c r="O6" s="16"/>
      <c r="P6" s="14"/>
      <c r="Q6" s="14"/>
    </row>
    <row r="7" spans="1:17" ht="15">
      <c r="A7" s="81" t="str">
        <f>dane_TZ!A1</f>
        <v>Nr</v>
      </c>
      <c r="B7" s="82" t="str">
        <f>dane_TZ!B1</f>
        <v>Nazwisko</v>
      </c>
      <c r="C7" s="82" t="str">
        <f>dane_TZ!C1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83" t="s">
        <v>22</v>
      </c>
      <c r="J7" s="26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15">
      <c r="A8" s="84">
        <f>dane_TZ!A2</f>
        <v>200</v>
      </c>
      <c r="B8" s="64" t="str">
        <f>dane_TZ!B2</f>
        <v>Sławomir Otap</v>
      </c>
      <c r="C8" s="64" t="str">
        <f>dane_TZ!C2</f>
        <v>Warszawa</v>
      </c>
      <c r="D8" s="30"/>
      <c r="E8" s="30"/>
      <c r="F8" s="30"/>
      <c r="G8" s="30"/>
      <c r="H8" s="30"/>
      <c r="I8" s="85"/>
      <c r="J8" s="30"/>
      <c r="K8" s="30"/>
      <c r="L8" s="30"/>
      <c r="M8" s="30"/>
      <c r="N8" s="30"/>
      <c r="O8" s="30"/>
      <c r="P8" s="31">
        <f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0</v>
      </c>
      <c r="Q8" s="32">
        <f>IF(P8&lt;&gt;"",IF(ISNUMBER(P8),MAX(1000*(($C$3+$C$4-P8)/$C$3),1),0))</f>
        <v>1000</v>
      </c>
    </row>
    <row r="9" spans="1:17" s="33" customFormat="1" ht="27">
      <c r="A9" s="81">
        <f>dane_TZ!A3</f>
        <v>201</v>
      </c>
      <c r="B9" s="64" t="str">
        <f>dane_TZ!B3</f>
        <v>Barbara Szmyt
Dariusz Walczyna</v>
      </c>
      <c r="C9" s="64" t="str">
        <f>dane_TZ!C3</f>
        <v> Stowarzysze Warszawa</v>
      </c>
      <c r="D9" s="30"/>
      <c r="E9" s="30"/>
      <c r="F9" s="30"/>
      <c r="G9" s="30"/>
      <c r="H9" s="30">
        <v>6</v>
      </c>
      <c r="I9" s="85"/>
      <c r="J9" s="30"/>
      <c r="K9" s="30"/>
      <c r="L9" s="30"/>
      <c r="M9" s="30"/>
      <c r="N9" s="30"/>
      <c r="O9" s="30"/>
      <c r="P9" s="31">
        <f aca="true" t="shared" si="0" ref="P9:P30">IF(O9="",(IF(D9&lt;&gt;"",90*(LEN(D9)-LEN(SUBSTITUTE(D9,",",""))+1),"0"))+(IF(E9&lt;&gt;"",60*(LEN(E9)-LEN(SUBSTITUTE(E9,",",""))+1),"0"))+(IF(F9&lt;&gt;"",25*(LEN(F9)-LEN(SUBSTITUTE(F9,",",""))+1),"0"))+(IF(G9&lt;&gt;"",15*(LEN(G9)-LEN(SUBSTITUTE(G9,",",""))+1),"0"))+(IF(H9&lt;&gt;"",10*(LEN(H9)-LEN(SUBSTITUTE(H9,",",""))+1),"0"))+(IF(I9&lt;&gt;"",10*(LEN(I9)-LEN(SUBSTITUTE(I9,",",""))+1),"0"))+30*(J9+K9+L9)+M9+N9,"NKL")</f>
        <v>10</v>
      </c>
      <c r="Q9" s="32">
        <f aca="true" t="shared" si="1" ref="Q9:Q30">IF(P9&lt;&gt;"",IF(ISNUMBER(P9),MAX(1000*(($C$3+$C$4-P9)/$C$3),1),0))</f>
        <v>993.3333333333333</v>
      </c>
    </row>
    <row r="10" spans="1:17" s="33" customFormat="1" ht="27">
      <c r="A10" s="84">
        <f>dane_TZ!A4</f>
        <v>202</v>
      </c>
      <c r="B10" s="64" t="str">
        <f>dane_TZ!B4</f>
        <v>
Robert Chruślak</v>
      </c>
      <c r="C10" s="64" t="str">
        <f>dane_TZ!C4</f>
        <v>Skróty Radom</v>
      </c>
      <c r="D10" s="30"/>
      <c r="E10" s="30"/>
      <c r="F10" s="30"/>
      <c r="G10" s="30"/>
      <c r="H10" s="30"/>
      <c r="I10" s="85"/>
      <c r="J10" s="30"/>
      <c r="K10" s="30"/>
      <c r="L10" s="30"/>
      <c r="M10" s="30"/>
      <c r="N10" s="30">
        <v>20</v>
      </c>
      <c r="O10" s="30"/>
      <c r="P10" s="31">
        <f t="shared" si="0"/>
        <v>20</v>
      </c>
      <c r="Q10" s="32">
        <f t="shared" si="1"/>
        <v>986.6666666666667</v>
      </c>
    </row>
    <row r="11" spans="1:17" s="33" customFormat="1" ht="27">
      <c r="A11" s="81">
        <f>dane_TZ!A5</f>
        <v>203</v>
      </c>
      <c r="B11" s="64" t="str">
        <f>dane_TZ!B5</f>
        <v>Katarzyna Woźniak
Michał Woźniak</v>
      </c>
      <c r="C11" s="64" t="str">
        <f>dane_TZ!C5</f>
        <v>Miśki</v>
      </c>
      <c r="D11" s="30"/>
      <c r="E11" s="30"/>
      <c r="F11" s="30"/>
      <c r="G11" s="30"/>
      <c r="H11" s="30"/>
      <c r="I11" s="85"/>
      <c r="J11" s="30"/>
      <c r="K11" s="30"/>
      <c r="L11" s="30"/>
      <c r="M11" s="30"/>
      <c r="N11" s="30"/>
      <c r="O11" s="30"/>
      <c r="P11" s="31">
        <f t="shared" si="0"/>
        <v>0</v>
      </c>
      <c r="Q11" s="32">
        <f t="shared" si="1"/>
        <v>1000</v>
      </c>
    </row>
    <row r="12" spans="1:17" s="33" customFormat="1" ht="15">
      <c r="A12" s="84">
        <f>dane_TZ!A6</f>
        <v>204</v>
      </c>
      <c r="B12" s="64">
        <f>dane_TZ!B6</f>
        <v>0</v>
      </c>
      <c r="C12" s="64">
        <f>dane_TZ!C6</f>
        <v>0</v>
      </c>
      <c r="D12" s="30"/>
      <c r="E12" s="30"/>
      <c r="F12" s="30"/>
      <c r="G12" s="30"/>
      <c r="H12" s="30"/>
      <c r="I12" s="85"/>
      <c r="J12" s="30"/>
      <c r="K12" s="30"/>
      <c r="L12" s="30"/>
      <c r="M12" s="30"/>
      <c r="N12" s="30"/>
      <c r="O12" s="30"/>
      <c r="P12" s="31">
        <f t="shared" si="0"/>
        <v>0</v>
      </c>
      <c r="Q12" s="32">
        <f t="shared" si="1"/>
        <v>1000</v>
      </c>
    </row>
    <row r="13" spans="1:17" s="33" customFormat="1" ht="15">
      <c r="A13" s="81">
        <f>dane_TZ!A7</f>
        <v>205</v>
      </c>
      <c r="B13" s="64" t="str">
        <f>dane_TZ!B7</f>
        <v>Sławomir Frynas</v>
      </c>
      <c r="C13" s="64" t="str">
        <f>dane_TZ!C7</f>
        <v>Lublin</v>
      </c>
      <c r="D13" s="30"/>
      <c r="E13" s="30"/>
      <c r="F13" s="30"/>
      <c r="G13" s="30"/>
      <c r="H13" s="30">
        <v>6</v>
      </c>
      <c r="I13" s="85"/>
      <c r="J13" s="30"/>
      <c r="K13" s="30"/>
      <c r="L13" s="30"/>
      <c r="M13" s="30"/>
      <c r="N13" s="30"/>
      <c r="O13" s="30"/>
      <c r="P13" s="31">
        <f t="shared" si="0"/>
        <v>10</v>
      </c>
      <c r="Q13" s="32">
        <f t="shared" si="1"/>
        <v>993.3333333333333</v>
      </c>
    </row>
    <row r="14" spans="1:17" s="33" customFormat="1" ht="15">
      <c r="A14" s="86">
        <f>dane_TZ!A8</f>
        <v>206</v>
      </c>
      <c r="B14" s="64">
        <f>dane_TZ!B8</f>
        <v>0</v>
      </c>
      <c r="C14" s="64">
        <f>dane_TZ!C8</f>
        <v>0</v>
      </c>
      <c r="D14" s="30"/>
      <c r="E14" s="30"/>
      <c r="F14" s="30"/>
      <c r="G14" s="30"/>
      <c r="H14" s="30"/>
      <c r="I14" s="85"/>
      <c r="J14" s="30"/>
      <c r="K14" s="30"/>
      <c r="L14" s="30"/>
      <c r="M14" s="30"/>
      <c r="N14" s="30"/>
      <c r="O14" s="30"/>
      <c r="P14" s="31">
        <f>IF(O14="",(IF(D14&lt;&gt;"",90*(LEN(D14)-LEN(SUBSTITUTE(D14,",",""))+1),"0"))+(IF(E14&lt;&gt;"",60*(LEN(E14)-LEN(SUBSTITUTE(E14,",",""))+1),"0"))+(IF(F14&lt;&gt;"",25*(LEN(F14)-LEN(SUBSTITUTE(F14,",",""))+1),"0"))+(IF(G14&lt;&gt;"",15*(LEN(G14)-LEN(SUBSTITUTE(G14,",",""))+1),"0"))+(IF(H14&lt;&gt;"",10*(LEN(H14)-LEN(SUBSTITUTE(H14,",",""))+1),"0"))+(IF(I14&lt;&gt;"",10*(LEN(I14)-LEN(SUBSTITUTE(I14,",",""))+1),"0"))+30*(J14+K14+L14)+M14+N14,"NKL")</f>
        <v>0</v>
      </c>
      <c r="Q14" s="32">
        <f>IF(P14&lt;&gt;"",IF(ISNUMBER(P14),MAX(1000*(($C$3+$C$4-P14)/$C$3),1),0))</f>
        <v>1000</v>
      </c>
    </row>
    <row r="15" spans="1:17" s="33" customFormat="1" ht="15">
      <c r="A15" s="86">
        <f>dane_TZ!A9</f>
        <v>208</v>
      </c>
      <c r="B15" s="64">
        <f>dane_TZ!B9</f>
        <v>0</v>
      </c>
      <c r="C15" s="64">
        <f>dane_TZ!C9</f>
        <v>0</v>
      </c>
      <c r="D15" s="30"/>
      <c r="E15" s="30"/>
      <c r="F15" s="30"/>
      <c r="G15" s="30"/>
      <c r="H15" s="30"/>
      <c r="I15" s="85"/>
      <c r="J15" s="30"/>
      <c r="K15" s="30"/>
      <c r="L15" s="30"/>
      <c r="M15" s="30"/>
      <c r="N15" s="30"/>
      <c r="O15" s="30"/>
      <c r="P15" s="31">
        <f t="shared" si="0"/>
        <v>0</v>
      </c>
      <c r="Q15" s="32">
        <f t="shared" si="1"/>
        <v>1000</v>
      </c>
    </row>
    <row r="16" spans="1:17" s="33" customFormat="1" ht="15">
      <c r="A16" s="84">
        <f>dane_TZ!A10</f>
        <v>209</v>
      </c>
      <c r="B16" s="64">
        <f>dane_TZ!B10</f>
        <v>0</v>
      </c>
      <c r="C16" s="64">
        <f>dane_TZ!C10</f>
        <v>0</v>
      </c>
      <c r="D16" s="30"/>
      <c r="E16" s="30"/>
      <c r="F16" s="30"/>
      <c r="G16" s="30"/>
      <c r="H16" s="30"/>
      <c r="I16" s="85"/>
      <c r="J16" s="30"/>
      <c r="K16" s="30"/>
      <c r="L16" s="30"/>
      <c r="M16" s="30"/>
      <c r="N16" s="30"/>
      <c r="O16" s="30"/>
      <c r="P16" s="31">
        <f t="shared" si="0"/>
        <v>0</v>
      </c>
      <c r="Q16" s="32">
        <f t="shared" si="1"/>
        <v>1000</v>
      </c>
    </row>
    <row r="17" spans="1:17" s="33" customFormat="1" ht="15">
      <c r="A17" s="81">
        <f>dane_TZ!A11</f>
        <v>210</v>
      </c>
      <c r="B17" s="64">
        <f>dane_TZ!B11</f>
        <v>0</v>
      </c>
      <c r="C17" s="64">
        <f>dane_TZ!C11</f>
        <v>0</v>
      </c>
      <c r="D17" s="30"/>
      <c r="E17" s="30"/>
      <c r="F17" s="30"/>
      <c r="G17" s="30"/>
      <c r="H17" s="30"/>
      <c r="I17" s="85"/>
      <c r="J17" s="30"/>
      <c r="K17" s="30"/>
      <c r="L17" s="30"/>
      <c r="M17" s="30"/>
      <c r="N17" s="30"/>
      <c r="O17" s="30"/>
      <c r="P17" s="31">
        <f t="shared" si="0"/>
        <v>0</v>
      </c>
      <c r="Q17" s="32">
        <f t="shared" si="1"/>
        <v>1000</v>
      </c>
    </row>
    <row r="18" spans="1:17" s="33" customFormat="1" ht="15">
      <c r="A18" s="86">
        <f>dane_TZ!A12</f>
        <v>211</v>
      </c>
      <c r="B18" s="64">
        <f>dane_TZ!B12</f>
        <v>0</v>
      </c>
      <c r="C18" s="64">
        <f>dane_TZ!C12</f>
        <v>0</v>
      </c>
      <c r="D18" s="30"/>
      <c r="E18" s="30"/>
      <c r="F18" s="30"/>
      <c r="G18" s="30"/>
      <c r="H18" s="30"/>
      <c r="I18" s="85"/>
      <c r="J18" s="30"/>
      <c r="K18" s="30"/>
      <c r="L18" s="30"/>
      <c r="M18" s="30"/>
      <c r="N18" s="30"/>
      <c r="O18" s="30"/>
      <c r="P18" s="31">
        <f t="shared" si="0"/>
        <v>0</v>
      </c>
      <c r="Q18" s="32">
        <f t="shared" si="1"/>
        <v>1000</v>
      </c>
    </row>
    <row r="19" spans="1:17" s="33" customFormat="1" ht="15">
      <c r="A19" s="84">
        <f>dane_TZ!A13</f>
        <v>213</v>
      </c>
      <c r="B19" s="64">
        <f>dane_TZ!B13</f>
        <v>0</v>
      </c>
      <c r="C19" s="64">
        <f>dane_TZ!C13</f>
        <v>0</v>
      </c>
      <c r="D19" s="30"/>
      <c r="E19" s="30"/>
      <c r="F19" s="30"/>
      <c r="G19" s="30"/>
      <c r="H19" s="30"/>
      <c r="I19" s="85"/>
      <c r="J19" s="30"/>
      <c r="K19" s="30"/>
      <c r="L19" s="30"/>
      <c r="M19" s="30"/>
      <c r="N19" s="30"/>
      <c r="O19" s="30"/>
      <c r="P19" s="31">
        <f t="shared" si="0"/>
        <v>0</v>
      </c>
      <c r="Q19" s="32">
        <f t="shared" si="1"/>
        <v>1000</v>
      </c>
    </row>
    <row r="20" spans="1:17" s="33" customFormat="1" ht="15">
      <c r="A20" s="81">
        <f>dane_TZ!A14</f>
        <v>214</v>
      </c>
      <c r="B20" s="64">
        <f>dane_TZ!B14</f>
        <v>0</v>
      </c>
      <c r="C20" s="64">
        <f>dane_TZ!C14</f>
        <v>0</v>
      </c>
      <c r="D20" s="30"/>
      <c r="E20" s="30"/>
      <c r="F20" s="30"/>
      <c r="G20" s="30"/>
      <c r="H20" s="30"/>
      <c r="I20" s="85"/>
      <c r="J20" s="30"/>
      <c r="K20" s="30"/>
      <c r="L20" s="30"/>
      <c r="M20" s="30"/>
      <c r="N20" s="30"/>
      <c r="O20" s="30"/>
      <c r="P20" s="31">
        <f t="shared" si="0"/>
        <v>0</v>
      </c>
      <c r="Q20" s="32">
        <f t="shared" si="1"/>
        <v>1000</v>
      </c>
    </row>
    <row r="21" spans="1:17" s="33" customFormat="1" ht="15">
      <c r="A21" s="84">
        <f>dane_TZ!A15</f>
        <v>215</v>
      </c>
      <c r="B21" s="64">
        <f>dane_TZ!B15</f>
        <v>0</v>
      </c>
      <c r="C21" s="64">
        <f>dane_TZ!C15</f>
        <v>0</v>
      </c>
      <c r="D21" s="30"/>
      <c r="E21" s="30"/>
      <c r="F21" s="30"/>
      <c r="G21" s="30"/>
      <c r="H21" s="30"/>
      <c r="I21" s="85"/>
      <c r="J21" s="30"/>
      <c r="K21" s="30"/>
      <c r="L21" s="30"/>
      <c r="M21" s="30"/>
      <c r="N21" s="30"/>
      <c r="O21" s="30"/>
      <c r="P21" s="31">
        <f t="shared" si="0"/>
        <v>0</v>
      </c>
      <c r="Q21" s="32">
        <f t="shared" si="1"/>
        <v>1000</v>
      </c>
    </row>
    <row r="22" spans="1:17" s="33" customFormat="1" ht="15">
      <c r="A22" s="81">
        <f>dane_TZ!A16</f>
        <v>216</v>
      </c>
      <c r="B22" s="64">
        <f>dane_TZ!B16</f>
        <v>0</v>
      </c>
      <c r="C22" s="64">
        <f>dane_TZ!C16</f>
        <v>0</v>
      </c>
      <c r="D22" s="30"/>
      <c r="E22" s="30"/>
      <c r="F22" s="30"/>
      <c r="G22" s="30"/>
      <c r="H22" s="30"/>
      <c r="I22" s="85"/>
      <c r="J22" s="30"/>
      <c r="K22" s="30"/>
      <c r="L22" s="30"/>
      <c r="M22" s="30"/>
      <c r="N22" s="30"/>
      <c r="O22" s="30"/>
      <c r="P22" s="31">
        <f t="shared" si="0"/>
        <v>0</v>
      </c>
      <c r="Q22" s="32">
        <f t="shared" si="1"/>
        <v>1000</v>
      </c>
    </row>
    <row r="23" spans="1:17" s="33" customFormat="1" ht="15">
      <c r="A23" s="84">
        <f>dane_TZ!A17</f>
        <v>217</v>
      </c>
      <c r="B23" s="64">
        <f>dane_TZ!B17</f>
        <v>0</v>
      </c>
      <c r="C23" s="64">
        <f>dane_TZ!C17</f>
        <v>0</v>
      </c>
      <c r="D23" s="30"/>
      <c r="E23" s="30"/>
      <c r="F23" s="30"/>
      <c r="G23" s="30"/>
      <c r="H23" s="30"/>
      <c r="I23" s="85"/>
      <c r="J23" s="30"/>
      <c r="K23" s="30"/>
      <c r="L23" s="30"/>
      <c r="M23" s="30"/>
      <c r="N23" s="30"/>
      <c r="O23" s="30"/>
      <c r="P23" s="31">
        <f t="shared" si="0"/>
        <v>0</v>
      </c>
      <c r="Q23" s="32">
        <f t="shared" si="1"/>
        <v>1000</v>
      </c>
    </row>
    <row r="24" spans="1:17" s="33" customFormat="1" ht="15">
      <c r="A24" s="81">
        <f>dane_TZ!A18</f>
        <v>218</v>
      </c>
      <c r="B24" s="64">
        <f>dane_TZ!B18</f>
        <v>0</v>
      </c>
      <c r="C24" s="64">
        <f>dane_TZ!C18</f>
        <v>0</v>
      </c>
      <c r="D24" s="30"/>
      <c r="E24" s="30"/>
      <c r="F24" s="30"/>
      <c r="G24" s="30"/>
      <c r="H24" s="30"/>
      <c r="I24" s="85"/>
      <c r="J24" s="30"/>
      <c r="K24" s="30"/>
      <c r="L24" s="30"/>
      <c r="M24" s="30"/>
      <c r="N24" s="30"/>
      <c r="O24" s="30"/>
      <c r="P24" s="31">
        <f t="shared" si="0"/>
        <v>0</v>
      </c>
      <c r="Q24" s="32">
        <f t="shared" si="1"/>
        <v>1000</v>
      </c>
    </row>
    <row r="25" spans="1:17" s="33" customFormat="1" ht="15">
      <c r="A25" s="84">
        <f>dane_TZ!A19</f>
        <v>219</v>
      </c>
      <c r="B25" s="64">
        <f>dane_TZ!B19</f>
        <v>0</v>
      </c>
      <c r="C25" s="64">
        <f>dane_TZ!C19</f>
        <v>0</v>
      </c>
      <c r="D25" s="30"/>
      <c r="E25" s="30"/>
      <c r="F25" s="30"/>
      <c r="G25" s="30"/>
      <c r="H25" s="30"/>
      <c r="I25" s="85"/>
      <c r="J25" s="30"/>
      <c r="K25" s="30"/>
      <c r="L25" s="30"/>
      <c r="M25" s="30"/>
      <c r="N25" s="30"/>
      <c r="O25" s="30"/>
      <c r="P25" s="31">
        <f t="shared" si="0"/>
        <v>0</v>
      </c>
      <c r="Q25" s="32">
        <f t="shared" si="1"/>
        <v>1000</v>
      </c>
    </row>
    <row r="26" spans="1:17" s="33" customFormat="1" ht="15">
      <c r="A26" s="81">
        <f>dane_TZ!A20</f>
        <v>220</v>
      </c>
      <c r="B26" s="64">
        <f>dane_TZ!B20</f>
        <v>0</v>
      </c>
      <c r="C26" s="64">
        <f>dane_TZ!C20</f>
        <v>0</v>
      </c>
      <c r="D26" s="30"/>
      <c r="E26" s="30"/>
      <c r="F26" s="30"/>
      <c r="G26" s="30"/>
      <c r="H26" s="30"/>
      <c r="I26" s="85"/>
      <c r="J26" s="30"/>
      <c r="K26" s="30"/>
      <c r="L26" s="30"/>
      <c r="M26" s="30"/>
      <c r="N26" s="30"/>
      <c r="O26" s="30"/>
      <c r="P26" s="31">
        <f t="shared" si="0"/>
        <v>0</v>
      </c>
      <c r="Q26" s="32">
        <f t="shared" si="1"/>
        <v>1000</v>
      </c>
    </row>
    <row r="27" spans="1:17" s="33" customFormat="1" ht="15">
      <c r="A27" s="84">
        <f>dane_TZ!A21</f>
        <v>221</v>
      </c>
      <c r="B27" s="64">
        <f>dane_TZ!B21</f>
        <v>0</v>
      </c>
      <c r="C27" s="64">
        <f>dane_TZ!C21</f>
        <v>0</v>
      </c>
      <c r="D27" s="30"/>
      <c r="E27" s="30"/>
      <c r="F27" s="30"/>
      <c r="G27" s="30"/>
      <c r="H27" s="30"/>
      <c r="I27" s="85"/>
      <c r="J27" s="30"/>
      <c r="K27" s="30"/>
      <c r="L27" s="30"/>
      <c r="M27" s="30"/>
      <c r="N27" s="30"/>
      <c r="O27" s="30"/>
      <c r="P27" s="31">
        <f t="shared" si="0"/>
        <v>0</v>
      </c>
      <c r="Q27" s="32">
        <f t="shared" si="1"/>
        <v>1000</v>
      </c>
    </row>
    <row r="28" spans="1:17" s="33" customFormat="1" ht="15">
      <c r="A28" s="81">
        <f>dane_TZ!A22</f>
        <v>223</v>
      </c>
      <c r="B28" s="64">
        <f>dane_TZ!B22</f>
        <v>0</v>
      </c>
      <c r="C28" s="64">
        <f>dane_TZ!C22</f>
        <v>0</v>
      </c>
      <c r="D28" s="30"/>
      <c r="E28" s="30"/>
      <c r="F28" s="30"/>
      <c r="G28" s="30"/>
      <c r="H28" s="30"/>
      <c r="I28" s="85"/>
      <c r="J28" s="30"/>
      <c r="K28" s="30"/>
      <c r="L28" s="30"/>
      <c r="M28" s="30"/>
      <c r="N28" s="30"/>
      <c r="O28" s="30"/>
      <c r="P28" s="31">
        <f t="shared" si="0"/>
        <v>0</v>
      </c>
      <c r="Q28" s="32">
        <f t="shared" si="1"/>
        <v>1000</v>
      </c>
    </row>
    <row r="29" spans="1:17" s="33" customFormat="1" ht="15">
      <c r="A29" s="84">
        <f>dane_TZ!A23</f>
        <v>224</v>
      </c>
      <c r="B29" s="64">
        <f>dane_TZ!B23</f>
        <v>0</v>
      </c>
      <c r="C29" s="64">
        <f>dane_TZ!C23</f>
        <v>0</v>
      </c>
      <c r="D29" s="30"/>
      <c r="E29" s="30"/>
      <c r="F29" s="30"/>
      <c r="G29" s="30"/>
      <c r="H29" s="30"/>
      <c r="I29" s="85"/>
      <c r="J29" s="30"/>
      <c r="K29" s="30"/>
      <c r="L29" s="30"/>
      <c r="M29" s="30"/>
      <c r="N29" s="30"/>
      <c r="O29" s="30"/>
      <c r="P29" s="31">
        <f t="shared" si="0"/>
        <v>0</v>
      </c>
      <c r="Q29" s="32">
        <f t="shared" si="1"/>
        <v>1000</v>
      </c>
    </row>
    <row r="30" spans="1:17" s="33" customFormat="1" ht="15">
      <c r="A30" s="81">
        <f>dane_TZ!A24</f>
        <v>225</v>
      </c>
      <c r="B30" s="64">
        <f>dane_TZ!B24</f>
        <v>0</v>
      </c>
      <c r="C30" s="64">
        <f>dane_TZ!C24</f>
        <v>0</v>
      </c>
      <c r="D30" s="30"/>
      <c r="E30" s="30"/>
      <c r="F30" s="30"/>
      <c r="G30" s="30"/>
      <c r="H30" s="30"/>
      <c r="I30" s="85"/>
      <c r="J30" s="30"/>
      <c r="K30" s="30"/>
      <c r="L30" s="30"/>
      <c r="M30" s="30"/>
      <c r="N30" s="30"/>
      <c r="O30" s="30"/>
      <c r="P30" s="31">
        <f t="shared" si="0"/>
        <v>0</v>
      </c>
      <c r="Q30" s="32">
        <f t="shared" si="1"/>
        <v>1000</v>
      </c>
    </row>
    <row r="31" spans="1:17" ht="15">
      <c r="A31" s="86">
        <f>dane_TZ!A25</f>
        <v>226</v>
      </c>
      <c r="B31" s="64">
        <f>dane_TZ!B25</f>
        <v>0</v>
      </c>
      <c r="C31" s="64">
        <f>dane_TZ!C25</f>
        <v>0</v>
      </c>
      <c r="D31" s="30"/>
      <c r="E31" s="30"/>
      <c r="F31" s="30"/>
      <c r="G31" s="30"/>
      <c r="H31" s="30"/>
      <c r="I31" s="85"/>
      <c r="J31" s="30"/>
      <c r="K31" s="30"/>
      <c r="L31" s="30"/>
      <c r="M31" s="30"/>
      <c r="N31" s="30"/>
      <c r="O31" s="30"/>
      <c r="P31" s="31">
        <f>IF(O31="",(IF(D31&lt;&gt;"",90*(LEN(D31)-LEN(SUBSTITUTE(D31,",",""))+1),"0"))+(IF(E31&lt;&gt;"",60*(LEN(E31)-LEN(SUBSTITUTE(E31,",",""))+1),"0"))+(IF(F31&lt;&gt;"",25*(LEN(F31)-LEN(SUBSTITUTE(F31,",",""))+1),"0"))+(IF(G31&lt;&gt;"",15*(LEN(G31)-LEN(SUBSTITUTE(G31,",",""))+1),"0"))+(IF(H31&lt;&gt;"",10*(LEN(H31)-LEN(SUBSTITUTE(H31,",",""))+1),"0"))+(IF(I31&lt;&gt;"",10*(LEN(I31)-LEN(SUBSTITUTE(I31,",",""))+1),"0"))+30*(J31+K31+L31)+M31+N31,"NKL")</f>
        <v>0</v>
      </c>
      <c r="Q31" s="32">
        <f>IF(P31&lt;&gt;"",IF(ISNUMBER(P31),MAX(1000*(($C$3+$C$4-P31)/$C$3),1),0))</f>
        <v>1000</v>
      </c>
    </row>
    <row r="32" spans="1:17" ht="15">
      <c r="A32" s="86">
        <f>dane_TZ!A26</f>
        <v>227</v>
      </c>
      <c r="B32" s="64">
        <f>dane_TZ!B26</f>
        <v>0</v>
      </c>
      <c r="C32" s="64">
        <f>dane_TZ!C26</f>
        <v>0</v>
      </c>
      <c r="D32" s="30"/>
      <c r="E32" s="30"/>
      <c r="F32" s="30"/>
      <c r="G32" s="30"/>
      <c r="H32" s="30"/>
      <c r="I32" s="85"/>
      <c r="J32" s="30"/>
      <c r="K32" s="30"/>
      <c r="L32" s="30"/>
      <c r="M32" s="30"/>
      <c r="N32" s="30"/>
      <c r="O32" s="30"/>
      <c r="P32" s="31">
        <f>IF(O32="",(IF(D32&lt;&gt;"",90*(LEN(D32)-LEN(SUBSTITUTE(D32,",",""))+1),"0"))+(IF(E32&lt;&gt;"",60*(LEN(E32)-LEN(SUBSTITUTE(E32,",",""))+1),"0"))+(IF(F32&lt;&gt;"",25*(LEN(F32)-LEN(SUBSTITUTE(F32,",",""))+1),"0"))+(IF(G32&lt;&gt;"",15*(LEN(G32)-LEN(SUBSTITUTE(G32,",",""))+1),"0"))+(IF(H32&lt;&gt;"",10*(LEN(H32)-LEN(SUBSTITUTE(H32,",",""))+1),"0"))+(IF(I32&lt;&gt;"",10*(LEN(I32)-LEN(SUBSTITUTE(I32,",",""))+1),"0"))+30*(J32+K32+L32)+M32+N32,"NKL")</f>
        <v>0</v>
      </c>
      <c r="Q32" s="32">
        <f>IF(P32&lt;&gt;"",IF(ISNUMBER(P32),MAX(1000*(($C$3+$C$4-P32)/$C$3),1),0))</f>
        <v>1000</v>
      </c>
    </row>
    <row r="33" spans="1:17" ht="15">
      <c r="A33" s="86">
        <f>dane_TZ!A27</f>
        <v>228</v>
      </c>
      <c r="B33" s="64">
        <f>dane_TZ!B27</f>
        <v>0</v>
      </c>
      <c r="C33" s="64">
        <f>dane_TZ!C27</f>
        <v>0</v>
      </c>
      <c r="D33" s="30"/>
      <c r="E33" s="30"/>
      <c r="F33" s="30"/>
      <c r="G33" s="30"/>
      <c r="H33" s="30"/>
      <c r="I33" s="85"/>
      <c r="J33" s="30"/>
      <c r="K33" s="30"/>
      <c r="L33" s="30"/>
      <c r="M33" s="30"/>
      <c r="N33" s="30"/>
      <c r="O33" s="30"/>
      <c r="P33" s="31">
        <f>IF(O33="",(IF(D33&lt;&gt;"",90*(LEN(D33)-LEN(SUBSTITUTE(D33,",",""))+1),"0"))+(IF(E33&lt;&gt;"",60*(LEN(E33)-LEN(SUBSTITUTE(E33,",",""))+1),"0"))+(IF(F33&lt;&gt;"",25*(LEN(F33)-LEN(SUBSTITUTE(F33,",",""))+1),"0"))+(IF(G33&lt;&gt;"",15*(LEN(G33)-LEN(SUBSTITUTE(G33,",",""))+1),"0"))+(IF(H33&lt;&gt;"",10*(LEN(H33)-LEN(SUBSTITUTE(H33,",",""))+1),"0"))+(IF(I33&lt;&gt;"",10*(LEN(I33)-LEN(SUBSTITUTE(I33,",",""))+1),"0"))+30*(J33+K33+L33)+M33+N33,"NKL")</f>
        <v>0</v>
      </c>
      <c r="Q33" s="32">
        <f>IF(P33&lt;&gt;"",IF(ISNUMBER(P33),MAX(1000*(($C$3+$C$4-P33)/$C$3),1),0))</f>
        <v>1000</v>
      </c>
    </row>
    <row r="34" spans="1:17" ht="15">
      <c r="A34" s="86">
        <f>dane_TZ!A28</f>
        <v>229</v>
      </c>
      <c r="B34" s="87">
        <f>dane_TZ!B28</f>
        <v>0</v>
      </c>
      <c r="C34" s="65">
        <f>dane_TZ!C28</f>
        <v>0</v>
      </c>
      <c r="D34" s="35"/>
      <c r="E34" s="35"/>
      <c r="F34" s="35"/>
      <c r="G34" s="35"/>
      <c r="H34" s="35"/>
      <c r="I34" s="88"/>
      <c r="J34" s="35"/>
      <c r="K34" s="35"/>
      <c r="L34" s="35"/>
      <c r="M34" s="35"/>
      <c r="N34" s="35"/>
      <c r="O34" s="36"/>
      <c r="P34" s="37">
        <f>IF(O34="",(IF(D34&lt;&gt;"",90*(LEN(D34)-LEN(SUBSTITUTE(D34,",",""))+1),"0"))+(IF(E34&lt;&gt;"",60*(LEN(E34)-LEN(SUBSTITUTE(E34,",",""))+1),"0"))+(IF(F34&lt;&gt;"",25*(LEN(F34)-LEN(SUBSTITUTE(F34,",",""))+1),"0"))+(IF(G34&lt;&gt;"",15*(LEN(G34)-LEN(SUBSTITUTE(G34,",",""))+1),"0"))+(IF(H34&lt;&gt;"",10*(LEN(H34)-LEN(SUBSTITUTE(H34,",",""))+1),"0"))+(IF(I34&lt;&gt;"",10*(LEN(I34)-LEN(SUBSTITUTE(I34,",",""))+1),"0"))+30*(J34+K34+L34)+M34+N34,"NKL")</f>
        <v>0</v>
      </c>
      <c r="Q34" s="38">
        <f>IF(P34&lt;&gt;"",IF(ISNUMBER(P34),MAX(1000*(($C$3+$C$4-P34)/$C$3),1),0))</f>
        <v>1000</v>
      </c>
    </row>
  </sheetData>
  <sheetProtection selectLockedCells="1" selectUnlockedCells="1"/>
  <printOptions/>
  <pageMargins left="0.2361111111111111" right="0.2361111111111111" top="0.19652777777777777" bottom="0.19652777777777777" header="0.5118055555555555" footer="0.5118055555555555"/>
  <pageSetup horizontalDpi="300" verticalDpi="300" orientation="landscape" paperSize="9" scale="75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" sqref="T1:T4"/>
    </sheetView>
  </sheetViews>
  <sheetFormatPr defaultColWidth="12.7109375" defaultRowHeight="12.75"/>
  <cols>
    <col min="1" max="1" width="4.57421875" style="13" customWidth="1"/>
    <col min="2" max="2" width="18.7109375" style="13" customWidth="1"/>
    <col min="3" max="3" width="39.140625" style="13" customWidth="1"/>
    <col min="4" max="4" width="9.8515625" style="13" customWidth="1"/>
    <col min="5" max="5" width="7.7109375" style="13" customWidth="1"/>
    <col min="6" max="6" width="23.421875" style="13" customWidth="1"/>
    <col min="7" max="7" width="6.8515625" style="13" customWidth="1"/>
    <col min="8" max="8" width="9.140625" style="13" customWidth="1"/>
    <col min="9" max="9" width="8.140625" style="13" customWidth="1"/>
    <col min="10" max="10" width="8.7109375" style="13" customWidth="1"/>
    <col min="11" max="11" width="4.421875" style="13" customWidth="1"/>
    <col min="12" max="12" width="5.140625" style="13" customWidth="1"/>
    <col min="13" max="13" width="7.7109375" style="13" customWidth="1"/>
    <col min="14" max="14" width="5.421875" style="13" customWidth="1"/>
    <col min="15" max="15" width="8.421875" style="13" customWidth="1"/>
    <col min="16" max="16" width="8.00390625" style="13" customWidth="1"/>
    <col min="17" max="17" width="7.8515625" style="13" customWidth="1"/>
    <col min="18" max="16384" width="12.7109375" style="13" customWidth="1"/>
  </cols>
  <sheetData>
    <row r="1" spans="1:17" ht="15">
      <c r="A1" s="14"/>
      <c r="B1" s="14"/>
      <c r="C1" s="15"/>
      <c r="D1" s="14"/>
      <c r="E1" s="15"/>
      <c r="F1" s="14"/>
      <c r="G1" s="15"/>
      <c r="H1" s="14"/>
      <c r="I1" s="14"/>
      <c r="J1" s="14"/>
      <c r="K1" s="14"/>
      <c r="L1" s="14"/>
      <c r="M1" s="14"/>
      <c r="N1" s="16"/>
      <c r="O1" s="16"/>
      <c r="P1" s="14"/>
      <c r="Q1" s="14"/>
    </row>
    <row r="2" spans="1:17" ht="21">
      <c r="A2" s="17"/>
      <c r="B2" s="18"/>
      <c r="C2" s="19"/>
      <c r="D2" s="14"/>
      <c r="E2" s="20"/>
      <c r="F2" s="173" t="s">
        <v>88</v>
      </c>
      <c r="G2" s="173"/>
      <c r="H2" s="173"/>
      <c r="I2" s="173"/>
      <c r="J2" s="14"/>
      <c r="K2" s="14"/>
      <c r="L2" s="14"/>
      <c r="M2" s="14"/>
      <c r="N2" s="16"/>
      <c r="O2" s="16"/>
      <c r="P2" s="14"/>
      <c r="Q2" s="14"/>
    </row>
    <row r="3" spans="1:17" ht="15">
      <c r="A3" s="17"/>
      <c r="B3" s="18" t="s">
        <v>12</v>
      </c>
      <c r="C3" s="19">
        <f>_TSE2</f>
        <v>1440</v>
      </c>
      <c r="D3" s="20"/>
      <c r="E3" s="20"/>
      <c r="F3" s="174" t="s">
        <v>60</v>
      </c>
      <c r="G3" s="174"/>
      <c r="H3" s="174"/>
      <c r="I3" s="174"/>
      <c r="J3" s="14"/>
      <c r="K3" s="14"/>
      <c r="L3" s="14"/>
      <c r="M3" s="14"/>
      <c r="N3" s="16"/>
      <c r="O3" s="16"/>
      <c r="P3" s="14"/>
      <c r="Q3" s="14"/>
    </row>
    <row r="4" spans="1:17" ht="15">
      <c r="A4" s="17"/>
      <c r="B4" s="18" t="s">
        <v>14</v>
      </c>
      <c r="C4" s="19">
        <f>MIN(P:P)</f>
        <v>0</v>
      </c>
      <c r="D4" s="20"/>
      <c r="E4" s="20"/>
      <c r="F4" s="174"/>
      <c r="G4" s="174"/>
      <c r="H4" s="174"/>
      <c r="I4" s="174"/>
      <c r="J4" s="14"/>
      <c r="K4" s="14"/>
      <c r="L4" s="14"/>
      <c r="M4" s="14"/>
      <c r="N4" s="16"/>
      <c r="O4" s="16"/>
      <c r="P4" s="14"/>
      <c r="Q4" s="14"/>
    </row>
    <row r="5" spans="1:17" ht="15">
      <c r="A5" s="19" t="s">
        <v>15</v>
      </c>
      <c r="B5" s="19"/>
      <c r="C5" s="19"/>
      <c r="D5" s="20"/>
      <c r="E5" s="20"/>
      <c r="F5" s="14"/>
      <c r="G5" s="14"/>
      <c r="H5" s="14"/>
      <c r="I5" s="14"/>
      <c r="J5" s="14"/>
      <c r="K5" s="14"/>
      <c r="L5" s="14"/>
      <c r="M5" s="14"/>
      <c r="N5" s="16"/>
      <c r="O5" s="16"/>
      <c r="P5" s="14"/>
      <c r="Q5" s="14"/>
    </row>
    <row r="6" spans="1:17" ht="15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4"/>
      <c r="Q6" s="14"/>
    </row>
    <row r="7" spans="1:17" ht="15">
      <c r="A7" s="81" t="str">
        <f>dane_TZ!A1</f>
        <v>Nr</v>
      </c>
      <c r="B7" s="82" t="str">
        <f>dane_TZ!B1</f>
        <v>Nazwisko</v>
      </c>
      <c r="C7" s="82" t="str">
        <f>dane_TZ!C1</f>
        <v>Zespół</v>
      </c>
      <c r="D7" s="26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7" t="s">
        <v>26</v>
      </c>
      <c r="N7" s="26" t="s">
        <v>27</v>
      </c>
      <c r="O7" s="28" t="s">
        <v>28</v>
      </c>
      <c r="P7" s="28" t="s">
        <v>29</v>
      </c>
      <c r="Q7" s="28" t="s">
        <v>30</v>
      </c>
    </row>
    <row r="8" spans="1:17" s="33" customFormat="1" ht="15">
      <c r="A8" s="84">
        <f>dane_TZ!A2</f>
        <v>200</v>
      </c>
      <c r="B8" s="64" t="str">
        <f>dane_TZ!B2</f>
        <v>Sławomir Otap</v>
      </c>
      <c r="C8" s="64" t="str">
        <f>dane_TZ!C2</f>
        <v>Warszawa</v>
      </c>
      <c r="D8" s="30"/>
      <c r="E8" s="30"/>
      <c r="F8" s="30"/>
      <c r="G8" s="30"/>
      <c r="H8" s="30">
        <v>1.7000000000000002</v>
      </c>
      <c r="I8" s="30"/>
      <c r="J8" s="30"/>
      <c r="K8" s="30"/>
      <c r="L8" s="30"/>
      <c r="M8" s="30"/>
      <c r="N8" s="30"/>
      <c r="O8" s="30"/>
      <c r="P8" s="31">
        <f>IF(O8="",(IF(D8&lt;&gt;"",90*(LEN(D8)-LEN(SUBSTITUTE(D8,",",""))+1),"0"))+(IF(E8&lt;&gt;"",60*(LEN(E8)-LEN(SUBSTITUTE(E8,",",""))+1),"0"))+(IF(F8&lt;&gt;"",25*(LEN(F8)-LEN(SUBSTITUTE(F8,",",""))+1),"0"))+(IF(G8&lt;&gt;"",15*(LEN(G8)-LEN(SUBSTITUTE(G8,",",""))+1),"0"))+(IF(H8&lt;&gt;"",10*(LEN(H8)-LEN(SUBSTITUTE(H8,",",""))+1),"0"))+(IF(I8&lt;&gt;"",10*(LEN(I8)-LEN(SUBSTITUTE(I8,",",""))+1),"0"))+30*(J8+K8+L8)+M8+N8,"NKL")</f>
        <v>20</v>
      </c>
      <c r="Q8" s="32">
        <f>IF(P8&lt;&gt;"",IF(ISNUMBER(P8),MAX(1000*(($C$3+$C$4-P8)/$C$3),1),0))</f>
        <v>986.1111111111112</v>
      </c>
    </row>
    <row r="9" spans="1:17" s="33" customFormat="1" ht="27">
      <c r="A9" s="81">
        <f>dane_TZ!A3</f>
        <v>201</v>
      </c>
      <c r="B9" s="64" t="str">
        <f>dane_TZ!B3</f>
        <v>Barbara Szmyt
Dariusz Walczyna</v>
      </c>
      <c r="C9" s="64" t="str">
        <f>dane_TZ!C3</f>
        <v> Stowarzysze Warszawa</v>
      </c>
      <c r="D9" s="30"/>
      <c r="E9" s="30"/>
      <c r="F9" s="30">
        <v>1</v>
      </c>
      <c r="G9" s="30"/>
      <c r="H9" s="30">
        <v>7</v>
      </c>
      <c r="I9" s="30"/>
      <c r="J9" s="30"/>
      <c r="K9" s="30"/>
      <c r="L9" s="30"/>
      <c r="M9" s="30"/>
      <c r="N9" s="30"/>
      <c r="O9" s="30"/>
      <c r="P9" s="31">
        <f aca="true" t="shared" si="0" ref="P9:P30">IF(O9="",(IF(D9&lt;&gt;"",90*(LEN(D9)-LEN(SUBSTITUTE(D9,",",""))+1),"0"))+(IF(E9&lt;&gt;"",60*(LEN(E9)-LEN(SUBSTITUTE(E9,",",""))+1),"0"))+(IF(F9&lt;&gt;"",25*(LEN(F9)-LEN(SUBSTITUTE(F9,",",""))+1),"0"))+(IF(G9&lt;&gt;"",15*(LEN(G9)-LEN(SUBSTITUTE(G9,",",""))+1),"0"))+(IF(H9&lt;&gt;"",10*(LEN(H9)-LEN(SUBSTITUTE(H9,",",""))+1),"0"))+(IF(I9&lt;&gt;"",10*(LEN(I9)-LEN(SUBSTITUTE(I9,",",""))+1),"0"))+30*(J9+K9+L9)+M9+N9,"NKL")</f>
        <v>35</v>
      </c>
      <c r="Q9" s="32">
        <f aca="true" t="shared" si="1" ref="Q9:Q30">IF(P9&lt;&gt;"",IF(ISNUMBER(P9),MAX(1000*(($C$3+$C$4-P9)/$C$3),1),0))</f>
        <v>975.6944444444445</v>
      </c>
    </row>
    <row r="10" spans="1:17" s="33" customFormat="1" ht="27">
      <c r="A10" s="84">
        <f>dane_TZ!A4</f>
        <v>202</v>
      </c>
      <c r="B10" s="64" t="str">
        <f>dane_TZ!B4</f>
        <v>
Robert Chruślak</v>
      </c>
      <c r="C10" s="64" t="str">
        <f>dane_TZ!C4</f>
        <v>Skróty Radom</v>
      </c>
      <c r="D10" s="30"/>
      <c r="E10" s="30"/>
      <c r="F10" s="30" t="s">
        <v>89</v>
      </c>
      <c r="G10" s="30"/>
      <c r="H10" s="30"/>
      <c r="I10" s="30"/>
      <c r="J10" s="30"/>
      <c r="K10" s="30"/>
      <c r="L10" s="30"/>
      <c r="M10" s="30"/>
      <c r="N10" s="30"/>
      <c r="O10" s="30"/>
      <c r="P10" s="31">
        <f t="shared" si="0"/>
        <v>75</v>
      </c>
      <c r="Q10" s="32">
        <f t="shared" si="1"/>
        <v>947.9166666666666</v>
      </c>
    </row>
    <row r="11" spans="1:17" s="33" customFormat="1" ht="27">
      <c r="A11" s="81">
        <f>dane_TZ!A5</f>
        <v>203</v>
      </c>
      <c r="B11" s="64" t="str">
        <f>dane_TZ!B5</f>
        <v>Katarzyna Woźniak
Michał Woźniak</v>
      </c>
      <c r="C11" s="64" t="str">
        <f>dane_TZ!C5</f>
        <v>Miśki</v>
      </c>
      <c r="D11" s="30"/>
      <c r="E11" s="30"/>
      <c r="F11" s="30"/>
      <c r="G11" s="30"/>
      <c r="H11" s="30">
        <v>1</v>
      </c>
      <c r="I11" s="30"/>
      <c r="J11" s="30"/>
      <c r="K11" s="30"/>
      <c r="L11" s="30"/>
      <c r="M11" s="30"/>
      <c r="N11" s="30">
        <v>6</v>
      </c>
      <c r="O11" s="30"/>
      <c r="P11" s="31">
        <f t="shared" si="0"/>
        <v>16</v>
      </c>
      <c r="Q11" s="32">
        <f t="shared" si="1"/>
        <v>988.8888888888889</v>
      </c>
    </row>
    <row r="12" spans="1:17" s="33" customFormat="1" ht="15">
      <c r="A12" s="84">
        <f>dane_TZ!A6</f>
        <v>204</v>
      </c>
      <c r="B12" s="64">
        <f>dane_TZ!B6</f>
        <v>0</v>
      </c>
      <c r="C12" s="64">
        <f>dane_TZ!C6</f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1</v>
      </c>
      <c r="P12" s="31" t="str">
        <f t="shared" si="0"/>
        <v>NKL</v>
      </c>
      <c r="Q12" s="32">
        <f t="shared" si="1"/>
        <v>0</v>
      </c>
    </row>
    <row r="13" spans="1:17" s="33" customFormat="1" ht="15">
      <c r="A13" s="81">
        <f>dane_TZ!A7</f>
        <v>205</v>
      </c>
      <c r="B13" s="64" t="str">
        <f>dane_TZ!B7</f>
        <v>Sławomir Frynas</v>
      </c>
      <c r="C13" s="64" t="str">
        <f>dane_TZ!C7</f>
        <v>Lublin</v>
      </c>
      <c r="D13" s="30"/>
      <c r="E13" s="30"/>
      <c r="F13" s="30" t="s">
        <v>90</v>
      </c>
      <c r="G13" s="30"/>
      <c r="H13" s="30"/>
      <c r="I13" s="30"/>
      <c r="J13" s="30"/>
      <c r="K13" s="30"/>
      <c r="L13" s="30"/>
      <c r="M13" s="30"/>
      <c r="N13" s="30"/>
      <c r="O13" s="30"/>
      <c r="P13" s="31">
        <f t="shared" si="0"/>
        <v>75</v>
      </c>
      <c r="Q13" s="32">
        <f t="shared" si="1"/>
        <v>947.9166666666666</v>
      </c>
    </row>
    <row r="14" spans="1:17" s="33" customFormat="1" ht="15">
      <c r="A14" s="84">
        <f>dane_TZ!A8</f>
        <v>206</v>
      </c>
      <c r="B14" s="64" t="str">
        <f>dane_TU!B9</f>
        <v>Justyna Kowalska</v>
      </c>
      <c r="C14" s="64">
        <f>dane_TZ!C8</f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1</v>
      </c>
      <c r="P14" s="31" t="str">
        <f t="shared" si="0"/>
        <v>NKL</v>
      </c>
      <c r="Q14" s="32">
        <f t="shared" si="1"/>
        <v>0</v>
      </c>
    </row>
    <row r="15" spans="1:17" s="33" customFormat="1" ht="15">
      <c r="A15" s="81">
        <f>dane_TZ!A9</f>
        <v>208</v>
      </c>
      <c r="B15" s="64">
        <f>dane_TZ!B9</f>
        <v>0</v>
      </c>
      <c r="C15" s="64">
        <f>dane_TZ!C9</f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>
        <f t="shared" si="0"/>
        <v>0</v>
      </c>
      <c r="Q15" s="32">
        <f t="shared" si="1"/>
        <v>1000</v>
      </c>
    </row>
    <row r="16" spans="1:17" s="33" customFormat="1" ht="15">
      <c r="A16" s="84">
        <f>dane_TZ!A10</f>
        <v>209</v>
      </c>
      <c r="B16" s="64">
        <f>dane_TZ!B10</f>
        <v>0</v>
      </c>
      <c r="C16" s="64">
        <f>dane_TZ!C10</f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f t="shared" si="0"/>
        <v>0</v>
      </c>
      <c r="Q16" s="32">
        <f t="shared" si="1"/>
        <v>1000</v>
      </c>
    </row>
    <row r="17" spans="1:17" s="33" customFormat="1" ht="15">
      <c r="A17" s="81">
        <f>dane_TZ!A11</f>
        <v>210</v>
      </c>
      <c r="B17" s="64">
        <f>dane_TZ!B11</f>
        <v>0</v>
      </c>
      <c r="C17" s="64">
        <f>dane_TZ!C11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>
        <f t="shared" si="0"/>
        <v>0</v>
      </c>
      <c r="Q17" s="32">
        <f t="shared" si="1"/>
        <v>1000</v>
      </c>
    </row>
    <row r="18" spans="1:17" s="33" customFormat="1" ht="15">
      <c r="A18" s="86">
        <f>dane_TZ!A12</f>
        <v>211</v>
      </c>
      <c r="B18" s="64">
        <f>dane_TZ!B12</f>
        <v>0</v>
      </c>
      <c r="C18" s="64">
        <f>dane_TZ!C12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>
        <f t="shared" si="0"/>
        <v>0</v>
      </c>
      <c r="Q18" s="32">
        <f t="shared" si="1"/>
        <v>1000</v>
      </c>
    </row>
    <row r="19" spans="1:17" s="33" customFormat="1" ht="15">
      <c r="A19" s="84">
        <f>dane_TZ!A13</f>
        <v>213</v>
      </c>
      <c r="B19" s="64">
        <f>dane_TZ!B13</f>
        <v>0</v>
      </c>
      <c r="C19" s="64">
        <f>dane_TZ!C13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t="shared" si="0"/>
        <v>0</v>
      </c>
      <c r="Q19" s="32">
        <f t="shared" si="1"/>
        <v>1000</v>
      </c>
    </row>
    <row r="20" spans="1:17" s="33" customFormat="1" ht="15">
      <c r="A20" s="81">
        <f>dane_TZ!A14</f>
        <v>214</v>
      </c>
      <c r="B20" s="64">
        <f>dane_TZ!B14</f>
        <v>0</v>
      </c>
      <c r="C20" s="64">
        <f>dane_TZ!C14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>
        <f t="shared" si="0"/>
        <v>0</v>
      </c>
      <c r="Q20" s="32">
        <f t="shared" si="1"/>
        <v>1000</v>
      </c>
    </row>
    <row r="21" spans="1:17" s="33" customFormat="1" ht="15">
      <c r="A21" s="84">
        <f>dane_TZ!A15</f>
        <v>215</v>
      </c>
      <c r="B21" s="64">
        <f>dane_TZ!B15</f>
        <v>0</v>
      </c>
      <c r="C21" s="64">
        <f>dane_TZ!C15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>
        <f t="shared" si="0"/>
        <v>0</v>
      </c>
      <c r="Q21" s="32">
        <f t="shared" si="1"/>
        <v>1000</v>
      </c>
    </row>
    <row r="22" spans="1:17" s="33" customFormat="1" ht="15">
      <c r="A22" s="81">
        <f>dane_TZ!A16</f>
        <v>216</v>
      </c>
      <c r="B22" s="64">
        <f>dane_TZ!B16</f>
        <v>0</v>
      </c>
      <c r="C22" s="64">
        <f>dane_TZ!C16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f t="shared" si="0"/>
        <v>0</v>
      </c>
      <c r="Q22" s="32">
        <f t="shared" si="1"/>
        <v>1000</v>
      </c>
    </row>
    <row r="23" spans="1:17" s="33" customFormat="1" ht="15">
      <c r="A23" s="84">
        <f>dane_TZ!A17</f>
        <v>217</v>
      </c>
      <c r="B23" s="64">
        <f>dane_TZ!B17</f>
        <v>0</v>
      </c>
      <c r="C23" s="64">
        <f>dane_TZ!C17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f t="shared" si="0"/>
        <v>0</v>
      </c>
      <c r="Q23" s="32">
        <f t="shared" si="1"/>
        <v>1000</v>
      </c>
    </row>
    <row r="24" spans="1:17" s="33" customFormat="1" ht="15">
      <c r="A24" s="81">
        <f>dane_TZ!A18</f>
        <v>218</v>
      </c>
      <c r="B24" s="64">
        <f>dane_TZ!B18</f>
        <v>0</v>
      </c>
      <c r="C24" s="64">
        <f>dane_TZ!C18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>
        <f t="shared" si="0"/>
        <v>0</v>
      </c>
      <c r="Q24" s="32">
        <f t="shared" si="1"/>
        <v>1000</v>
      </c>
    </row>
    <row r="25" spans="1:17" s="33" customFormat="1" ht="15">
      <c r="A25" s="84">
        <f>dane_TZ!A19</f>
        <v>219</v>
      </c>
      <c r="B25" s="64">
        <f>dane_TZ!B19</f>
        <v>0</v>
      </c>
      <c r="C25" s="64">
        <f>dane_TZ!C19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0"/>
        <v>0</v>
      </c>
      <c r="Q25" s="32">
        <f t="shared" si="1"/>
        <v>1000</v>
      </c>
    </row>
    <row r="26" spans="1:17" s="33" customFormat="1" ht="15">
      <c r="A26" s="81">
        <f>dane_TZ!A20</f>
        <v>220</v>
      </c>
      <c r="B26" s="64">
        <f>dane_TZ!B20</f>
        <v>0</v>
      </c>
      <c r="C26" s="64">
        <f>dane_TZ!C20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>
        <f t="shared" si="0"/>
        <v>0</v>
      </c>
      <c r="Q26" s="32">
        <f t="shared" si="1"/>
        <v>1000</v>
      </c>
    </row>
    <row r="27" spans="1:17" s="33" customFormat="1" ht="15">
      <c r="A27" s="84">
        <f>dane_TZ!A21</f>
        <v>221</v>
      </c>
      <c r="B27" s="64">
        <f>dane_TZ!B21</f>
        <v>0</v>
      </c>
      <c r="C27" s="64">
        <f>dane_TZ!C21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>
        <f t="shared" si="0"/>
        <v>0</v>
      </c>
      <c r="Q27" s="32">
        <f t="shared" si="1"/>
        <v>1000</v>
      </c>
    </row>
    <row r="28" spans="1:17" s="33" customFormat="1" ht="15">
      <c r="A28" s="81">
        <f>dane_TZ!A22</f>
        <v>223</v>
      </c>
      <c r="B28" s="64">
        <f>dane_TZ!B22</f>
        <v>0</v>
      </c>
      <c r="C28" s="64">
        <f>dane_TZ!C22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0"/>
        <v>0</v>
      </c>
      <c r="Q28" s="32">
        <f t="shared" si="1"/>
        <v>1000</v>
      </c>
    </row>
    <row r="29" spans="1:17" s="33" customFormat="1" ht="15">
      <c r="A29" s="84">
        <f>dane_TZ!A23</f>
        <v>224</v>
      </c>
      <c r="B29" s="64">
        <f>dane_TZ!B23</f>
        <v>0</v>
      </c>
      <c r="C29" s="64">
        <f>dane_TZ!C23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>
        <f t="shared" si="0"/>
        <v>0</v>
      </c>
      <c r="Q29" s="32">
        <f t="shared" si="1"/>
        <v>1000</v>
      </c>
    </row>
    <row r="30" spans="1:17" s="33" customFormat="1" ht="15">
      <c r="A30" s="81">
        <f>dane_TZ!A24</f>
        <v>225</v>
      </c>
      <c r="B30" s="64">
        <f>dane_TZ!B24</f>
        <v>0</v>
      </c>
      <c r="C30" s="64">
        <f>dane_TZ!C24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>
        <f t="shared" si="0"/>
        <v>0</v>
      </c>
      <c r="Q30" s="32">
        <f t="shared" si="1"/>
        <v>1000</v>
      </c>
    </row>
    <row r="31" spans="1:17" ht="15">
      <c r="A31" s="86">
        <f>dane_TZ!A25</f>
        <v>226</v>
      </c>
      <c r="B31" s="87">
        <f>dane_TZ!B25</f>
        <v>0</v>
      </c>
      <c r="C31" s="65">
        <f>dane_TZ!C25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2</v>
      </c>
      <c r="P31" s="31" t="str">
        <f>IF(O31="",(IF(D31&lt;&gt;"",90*(LEN(D31)-LEN(SUBSTITUTE(D31,",",""))+1),"0"))+(IF(E31&lt;&gt;"",60*(LEN(E31)-LEN(SUBSTITUTE(E31,",",""))+1),"0"))+(IF(F31&lt;&gt;"",25*(LEN(F31)-LEN(SUBSTITUTE(F31,",",""))+1),"0"))+(IF(G31&lt;&gt;"",15*(LEN(G31)-LEN(SUBSTITUTE(G31,",",""))+1),"0"))+(IF(H31&lt;&gt;"",10*(LEN(H31)-LEN(SUBSTITUTE(H31,",",""))+1),"0"))+(IF(I31&lt;&gt;"",10*(LEN(I31)-LEN(SUBSTITUTE(I31,",",""))+1),"0"))+30*(J31+K31+L31)+M31+N31,"NKL")</f>
        <v>NKL</v>
      </c>
      <c r="Q31" s="32">
        <f>IF(P31&lt;&gt;"",IF(ISNUMBER(P31),MAX(1000*(($C$3+$C$4-P31)/$C$3),1),0))</f>
        <v>0</v>
      </c>
    </row>
    <row r="32" spans="1:17" ht="15">
      <c r="A32" s="86">
        <f>dane_TZ!A26</f>
        <v>227</v>
      </c>
      <c r="B32" s="89">
        <f>dane_TZ!B26</f>
        <v>0</v>
      </c>
      <c r="C32" s="90">
        <f>dane_TZ!C26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>IF(O32="",(IF(D32&lt;&gt;"",90*(LEN(D32)-LEN(SUBSTITUTE(D32,",",""))+1),"0"))+(IF(E32&lt;&gt;"",60*(LEN(E32)-LEN(SUBSTITUTE(E32,",",""))+1),"0"))+(IF(F32&lt;&gt;"",25*(LEN(F32)-LEN(SUBSTITUTE(F32,",",""))+1),"0"))+(IF(G32&lt;&gt;"",15*(LEN(G32)-LEN(SUBSTITUTE(G32,",",""))+1),"0"))+(IF(H32&lt;&gt;"",10*(LEN(H32)-LEN(SUBSTITUTE(H32,",",""))+1),"0"))+(IF(I32&lt;&gt;"",10*(LEN(I32)-LEN(SUBSTITUTE(I32,",",""))+1),"0"))+30*(J32+K32+L32)+M32+N32,"NKL")</f>
        <v>0</v>
      </c>
      <c r="Q32" s="32">
        <f>IF(P32&lt;&gt;"",IF(ISNUMBER(P32),MAX(1000*(($C$3+$C$4-P32)/$C$3),1),0))</f>
        <v>1000</v>
      </c>
    </row>
    <row r="33" spans="1:17" ht="15">
      <c r="A33" s="86">
        <f>dane_TZ!A27</f>
        <v>228</v>
      </c>
      <c r="B33" s="89">
        <f>dane_TZ!B27</f>
        <v>0</v>
      </c>
      <c r="C33" s="90">
        <f>dane_TZ!C27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>
        <f>IF(O33="",(IF(D33&lt;&gt;"",90*(LEN(D33)-LEN(SUBSTITUTE(D33,",",""))+1),"0"))+(IF(E33&lt;&gt;"",60*(LEN(E33)-LEN(SUBSTITUTE(E33,",",""))+1),"0"))+(IF(F33&lt;&gt;"",25*(LEN(F33)-LEN(SUBSTITUTE(F33,",",""))+1),"0"))+(IF(G33&lt;&gt;"",15*(LEN(G33)-LEN(SUBSTITUTE(G33,",",""))+1),"0"))+(IF(H33&lt;&gt;"",10*(LEN(H33)-LEN(SUBSTITUTE(H33,",",""))+1),"0"))+(IF(I33&lt;&gt;"",10*(LEN(I33)-LEN(SUBSTITUTE(I33,",",""))+1),"0"))+30*(J33+K33+L33)+M33+N33,"NKL")</f>
        <v>0</v>
      </c>
      <c r="Q33" s="32">
        <f>IF(P33&lt;&gt;"",IF(ISNUMBER(P33),MAX(1000*(($C$3+$C$4-P33)/$C$3),1),0))</f>
        <v>1000</v>
      </c>
    </row>
    <row r="34" spans="1:17" ht="15">
      <c r="A34" s="86">
        <f>dane_TZ!A28</f>
        <v>229</v>
      </c>
      <c r="B34" s="89">
        <f>dane_TZ!B28</f>
        <v>0</v>
      </c>
      <c r="C34" s="91">
        <f>dane_TZ!C28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7">
        <f>IF(O34="",(IF(D34&lt;&gt;"",90*(LEN(D34)-LEN(SUBSTITUTE(D34,",",""))+1),"0"))+(IF(E34&lt;&gt;"",60*(LEN(E34)-LEN(SUBSTITUTE(E34,",",""))+1),"0"))+(IF(F34&lt;&gt;"",25*(LEN(F34)-LEN(SUBSTITUTE(F34,",",""))+1),"0"))+(IF(G34&lt;&gt;"",15*(LEN(G34)-LEN(SUBSTITUTE(G34,",",""))+1),"0"))+(IF(H34&lt;&gt;"",10*(LEN(H34)-LEN(SUBSTITUTE(H34,",",""))+1),"0"))+(IF(I34&lt;&gt;"",10*(LEN(I34)-LEN(SUBSTITUTE(I34,",",""))+1),"0"))+30*(J34+K34+L34)+M34+N34,"NKL")</f>
        <v>0</v>
      </c>
      <c r="Q34" s="38">
        <f>IF(P34&lt;&gt;"",IF(ISNUMBER(P34),MAX(1000*(($C$3+$C$4-P34)/$C$3),1),0))</f>
        <v>1000</v>
      </c>
    </row>
  </sheetData>
  <sheetProtection selectLockedCells="1" selectUnlockedCells="1"/>
  <mergeCells count="2">
    <mergeCell ref="F2:I2"/>
    <mergeCell ref="F3:I4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waldar</cp:lastModifiedBy>
  <dcterms:modified xsi:type="dcterms:W3CDTF">2014-10-19T14:13:07Z</dcterms:modified>
  <cp:category/>
  <cp:version/>
  <cp:contentType/>
  <cp:contentStatus/>
</cp:coreProperties>
</file>